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60" windowWidth="11400" windowHeight="5928" activeTab="0"/>
  </bookViews>
  <sheets>
    <sheet name="TankChart D-Split 2 Compartment" sheetId="1" r:id="rId1"/>
    <sheet name="Data2" sheetId="2" state="hidden" r:id="rId2"/>
  </sheets>
  <definedNames>
    <definedName name="_Fill">#REF!</definedName>
    <definedName name="_xlnm.Print_Area" localSheetId="1">'Data2'!$C$8:$Q$14</definedName>
    <definedName name="_xlnm.Print_Area" localSheetId="0">'TankChart D-Split 2 Compartment'!$B$9:$O$26</definedName>
  </definedNames>
  <calcPr fullCalcOnLoad="1"/>
</workbook>
</file>

<file path=xl/sharedStrings.xml><?xml version="1.0" encoding="utf-8"?>
<sst xmlns="http://schemas.openxmlformats.org/spreadsheetml/2006/main" count="107" uniqueCount="55">
  <si>
    <t>TANK "NAME"</t>
  </si>
  <si>
    <t>4109 E. Zeering Road</t>
  </si>
  <si>
    <t>Denair, CA 95316</t>
  </si>
  <si>
    <t>info@convault.com</t>
  </si>
  <si>
    <t>800-222-7099 or 209-632-7571</t>
  </si>
  <si>
    <t>http://www.convault.com</t>
  </si>
  <si>
    <t>Measured at Date/Time</t>
  </si>
  <si>
    <t>Total Capacity Gallons</t>
  </si>
  <si>
    <t>Remaining</t>
  </si>
  <si>
    <t>E</t>
  </si>
  <si>
    <t>/</t>
  </si>
  <si>
    <t>ERROR</t>
  </si>
  <si>
    <t>Fuel Height</t>
  </si>
  <si>
    <t>Current Reading</t>
  </si>
  <si>
    <t>Capacity at</t>
  </si>
  <si>
    <t>Section</t>
  </si>
  <si>
    <t>Feet</t>
  </si>
  <si>
    <t>Inches</t>
  </si>
  <si>
    <t>Gallons</t>
  </si>
  <si>
    <t>Length</t>
  </si>
  <si>
    <t>Width</t>
  </si>
  <si>
    <t>Height</t>
  </si>
  <si>
    <t>GPI</t>
  </si>
  <si>
    <t>external</t>
  </si>
  <si>
    <t>When using these charts please take into consideration that fuel volume will change approximately .5% for every 10 degrees F change in fuel temperature.</t>
  </si>
  <si>
    <r>
      <t>Instructions:</t>
    </r>
    <r>
      <rPr>
        <sz val="10"/>
        <rFont val="MS Sans Serif"/>
        <family val="0"/>
      </rPr>
      <t xml:space="preserve"> Items in </t>
    </r>
    <r>
      <rPr>
        <b/>
        <sz val="10"/>
        <color indexed="12"/>
        <rFont val="MS Sans Serif"/>
        <family val="2"/>
      </rPr>
      <t>Blue</t>
    </r>
    <r>
      <rPr>
        <sz val="10"/>
        <rFont val="MS Sans Serif"/>
        <family val="0"/>
      </rPr>
      <t xml:space="preserve"> can be changed</t>
    </r>
  </si>
  <si>
    <t xml:space="preserve"> Gallon</t>
  </si>
  <si>
    <t>DW</t>
  </si>
  <si>
    <t>External</t>
  </si>
  <si>
    <t>HP</t>
  </si>
  <si>
    <t>LP</t>
  </si>
  <si>
    <t>Internal tank 1</t>
  </si>
  <si>
    <t>Internal tank 2</t>
  </si>
  <si>
    <t>Size</t>
  </si>
  <si>
    <t>Specific model</t>
  </si>
  <si>
    <t>Total Capacity</t>
  </si>
  <si>
    <t>Tank2</t>
  </si>
  <si>
    <t>Tank 1</t>
  </si>
  <si>
    <r>
      <t>2.</t>
    </r>
    <r>
      <rPr>
        <sz val="10"/>
        <rFont val="MS Sans Serif"/>
        <family val="0"/>
      </rPr>
      <t xml:space="preserve"> Enter </t>
    </r>
    <r>
      <rPr>
        <b/>
        <sz val="10"/>
        <color indexed="12"/>
        <rFont val="MS Sans Serif"/>
        <family val="2"/>
      </rPr>
      <t>Height of fuel</t>
    </r>
    <r>
      <rPr>
        <sz val="10"/>
        <rFont val="MS Sans Serif"/>
        <family val="0"/>
      </rPr>
      <t xml:space="preserve"> in appropriate boxes. You may enter inches, or feet and inches. Also you may enter fractions, or decimal for partial inches.</t>
    </r>
  </si>
  <si>
    <r>
      <t xml:space="preserve">The </t>
    </r>
    <r>
      <rPr>
        <b/>
        <sz val="10"/>
        <color indexed="12"/>
        <rFont val="MS Sans Serif"/>
        <family val="2"/>
      </rPr>
      <t>percentage</t>
    </r>
    <r>
      <rPr>
        <sz val="10"/>
        <rFont val="MS Sans Serif"/>
        <family val="2"/>
      </rPr>
      <t xml:space="preserve"> is the setting of the fill-limiter valve or the maximum allowed level. This will give you the maximum amount of fuel you can order when refilling.</t>
    </r>
  </si>
  <si>
    <t>This Data Sheet should only be changed by Convault!!</t>
  </si>
  <si>
    <t>Diesel</t>
  </si>
  <si>
    <t>Gas</t>
  </si>
  <si>
    <r>
      <t>Each Use</t>
    </r>
    <r>
      <rPr>
        <sz val="10"/>
        <rFont val="MS Sans Serif"/>
        <family val="2"/>
      </rPr>
      <t>:</t>
    </r>
    <r>
      <rPr>
        <b/>
        <sz val="10"/>
        <rFont val="MS Sans Serif"/>
        <family val="2"/>
      </rPr>
      <t xml:space="preserve"> 1.</t>
    </r>
    <r>
      <rPr>
        <sz val="10"/>
        <rFont val="MS Sans Serif"/>
        <family val="0"/>
      </rPr>
      <t xml:space="preserve"> If you want a printout for your records, enter </t>
    </r>
    <r>
      <rPr>
        <b/>
        <sz val="10"/>
        <color indexed="12"/>
        <rFont val="MS Sans Serif"/>
        <family val="2"/>
      </rPr>
      <t>the</t>
    </r>
    <r>
      <rPr>
        <sz val="10"/>
        <rFont val="MS Sans Serif"/>
        <family val="0"/>
      </rPr>
      <t xml:space="preserve"> </t>
    </r>
    <r>
      <rPr>
        <b/>
        <sz val="10"/>
        <color indexed="12"/>
        <rFont val="MS Sans Serif"/>
        <family val="2"/>
      </rPr>
      <t xml:space="preserve">Date </t>
    </r>
    <r>
      <rPr>
        <sz val="10"/>
        <color indexed="12"/>
        <rFont val="MS Sans Serif"/>
        <family val="2"/>
      </rPr>
      <t>(</t>
    </r>
    <r>
      <rPr>
        <sz val="10"/>
        <rFont val="MS Sans Serif"/>
        <family val="2"/>
      </rPr>
      <t xml:space="preserve">and </t>
    </r>
    <r>
      <rPr>
        <b/>
        <sz val="10"/>
        <color indexed="12"/>
        <rFont val="MS Sans Serif"/>
        <family val="2"/>
      </rPr>
      <t>Time</t>
    </r>
    <r>
      <rPr>
        <sz val="10"/>
        <rFont val="MS Sans Serif"/>
        <family val="2"/>
      </rPr>
      <t xml:space="preserve"> if desired</t>
    </r>
    <r>
      <rPr>
        <sz val="10"/>
        <color indexed="12"/>
        <rFont val="MS Sans Serif"/>
        <family val="2"/>
      </rPr>
      <t>)</t>
    </r>
    <r>
      <rPr>
        <sz val="10"/>
        <rFont val="MS Sans Serif"/>
        <family val="0"/>
      </rPr>
      <t>.</t>
    </r>
  </si>
  <si>
    <r>
      <t>2.</t>
    </r>
    <r>
      <rPr>
        <sz val="10"/>
        <rFont val="MS Sans Serif"/>
        <family val="2"/>
      </rPr>
      <t xml:space="preserve"> For each worksheet, chose the appropriate </t>
    </r>
    <r>
      <rPr>
        <b/>
        <sz val="10"/>
        <color indexed="12"/>
        <rFont val="MS Sans Serif"/>
        <family val="2"/>
      </rPr>
      <t>tank size/model</t>
    </r>
    <r>
      <rPr>
        <sz val="10"/>
        <rFont val="MS Sans Serif"/>
        <family val="2"/>
      </rPr>
      <t xml:space="preserve"> from the dropdown list (click on the size box and use arrow that appears). If you have trouble finding your model of tank, or are not sure, please call us. </t>
    </r>
  </si>
  <si>
    <t>Having the serial number or model number and 4-letter plant code is very helpful. The external dimensions are also listed to help insure you have the correct chart for your tank.</t>
  </si>
  <si>
    <t>Chandler</t>
  </si>
  <si>
    <r>
      <t xml:space="preserve">Setup: 1. </t>
    </r>
    <r>
      <rPr>
        <sz val="10"/>
        <rFont val="MS Sans Serif"/>
        <family val="2"/>
      </rPr>
      <t xml:space="preserve">If you have more than one tank, </t>
    </r>
    <r>
      <rPr>
        <b/>
        <sz val="10"/>
        <rFont val="MS Sans Serif"/>
        <family val="2"/>
      </rPr>
      <t>make a copy</t>
    </r>
    <r>
      <rPr>
        <sz val="10"/>
        <rFont val="MS Sans Serif"/>
        <family val="2"/>
      </rPr>
      <t xml:space="preserve"> of the worksheet for </t>
    </r>
    <r>
      <rPr>
        <b/>
        <sz val="10"/>
        <rFont val="MS Sans Serif"/>
        <family val="2"/>
      </rPr>
      <t>each</t>
    </r>
    <r>
      <rPr>
        <sz val="10"/>
        <rFont val="MS Sans Serif"/>
        <family val="2"/>
      </rPr>
      <t xml:space="preserve"> tank.</t>
    </r>
  </si>
  <si>
    <r>
      <t xml:space="preserve">3. </t>
    </r>
    <r>
      <rPr>
        <sz val="10"/>
        <rFont val="MS Sans Serif"/>
        <family val="2"/>
      </rPr>
      <t xml:space="preserve">Enter the </t>
    </r>
    <r>
      <rPr>
        <b/>
        <sz val="10"/>
        <color indexed="12"/>
        <rFont val="MS Sans Serif"/>
        <family val="2"/>
      </rPr>
      <t>tank name</t>
    </r>
    <r>
      <rPr>
        <sz val="10"/>
        <color indexed="12"/>
        <rFont val="MS Sans Serif"/>
        <family val="2"/>
      </rPr>
      <t xml:space="preserve">, </t>
    </r>
    <r>
      <rPr>
        <b/>
        <sz val="10"/>
        <color indexed="12"/>
        <rFont val="MS Sans Serif"/>
        <family val="2"/>
      </rPr>
      <t>products</t>
    </r>
    <r>
      <rPr>
        <sz val="10"/>
        <rFont val="MS Sans Serif"/>
        <family val="2"/>
      </rPr>
      <t xml:space="preserve"> and</t>
    </r>
    <r>
      <rPr>
        <sz val="10"/>
        <color indexed="12"/>
        <rFont val="MS Sans Serif"/>
        <family val="2"/>
      </rPr>
      <t xml:space="preserve"> </t>
    </r>
    <r>
      <rPr>
        <b/>
        <sz val="10"/>
        <color indexed="12"/>
        <rFont val="MS Sans Serif"/>
        <family val="2"/>
      </rPr>
      <t>percentage</t>
    </r>
    <r>
      <rPr>
        <b/>
        <sz val="10"/>
        <rFont val="MS Sans Serif"/>
        <family val="2"/>
      </rPr>
      <t xml:space="preserve">; change the tab name </t>
    </r>
    <r>
      <rPr>
        <sz val="10"/>
        <rFont val="MS Sans Serif"/>
        <family val="2"/>
      </rPr>
      <t>and save the sheet (ctrl-s).</t>
    </r>
    <r>
      <rPr>
        <b/>
        <sz val="10"/>
        <rFont val="MS Sans Serif"/>
        <family val="2"/>
      </rPr>
      <t xml:space="preserve"> </t>
    </r>
  </si>
  <si>
    <t>EXTERNAL Dimensions (in.)</t>
  </si>
  <si>
    <t>Internal Dimensions (in.)</t>
  </si>
  <si>
    <t>Data2!</t>
  </si>
  <si>
    <t>W</t>
  </si>
  <si>
    <t/>
  </si>
  <si>
    <t>Tank Size/Model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</si>
</sst>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h:mm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&quot;$&quot;#,##0.0_);\(&quot;$&quot;#,##0.0\)"/>
    <numFmt numFmtId="172" formatCode="&quot;$&quot;#,##0.000_);\(&quot;$&quot;#,##0.000\)"/>
    <numFmt numFmtId="173" formatCode="&quot;$&quot;#,##0.0000_);\(&quot;$&quot;#,##0.0000\)"/>
    <numFmt numFmtId="174" formatCode="&quot;$&quot;#,##0.00000_);\(&quot;$&quot;#,##0.00000\)"/>
    <numFmt numFmtId="175" formatCode="&quot;$&quot;#,##0.000000_);\(&quot;$&quot;#,##0.000000\)"/>
    <numFmt numFmtId="176" formatCode="&quot;$&quot;#,##0.0000000_);\(&quot;$&quot;#,##0.0000000\)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0.0%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E+00"/>
    <numFmt numFmtId="190" formatCode="0.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0"/>
    <numFmt numFmtId="197" formatCode="000"/>
    <numFmt numFmtId="198" formatCode="0000"/>
    <numFmt numFmtId="199" formatCode="00000"/>
    <numFmt numFmtId="200" formatCode="000000"/>
    <numFmt numFmtId="201" formatCode="0000000"/>
    <numFmt numFmtId="202" formatCode="0000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&quot;$&quot;#,##0.00000_);[Red]\(&quot;$&quot;#,##0.00000\)"/>
    <numFmt numFmtId="207" formatCode="&quot;$&quot;#,##0.000000_);[Red]\(&quot;$&quot;#,##0.000000\)"/>
    <numFmt numFmtId="208" formatCode="&quot;$&quot;#,##0.0000000_);[Red]\(&quot;$&quot;#,##0.0000000\)"/>
    <numFmt numFmtId="209" formatCode="#,##0.0_);[Red]\(#,##0.0\)"/>
    <numFmt numFmtId="210" formatCode="#,##0.000_);[Red]\(#,##0.000\)"/>
    <numFmt numFmtId="211" formatCode="#,##0.0000_);[Red]\(#,##0.0000\)"/>
    <numFmt numFmtId="212" formatCode="#,##0.00000_);[Red]\(#,##0.00000\)"/>
    <numFmt numFmtId="213" formatCode="#,##0.000000_);[Red]\(#,##0.000000\)"/>
    <numFmt numFmtId="214" formatCode="#,##0.0000000_);[Red]\(#,##0.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d\,\ yyyy"/>
    <numFmt numFmtId="220" formatCode="m/d/yy;@"/>
    <numFmt numFmtId="221" formatCode="[$-409]h:mm:ss\ AM/PM"/>
    <numFmt numFmtId="222" formatCode="[$-409]h:mm\ AM/PM;@"/>
    <numFmt numFmtId="223" formatCode="0.00_);[Red]\(0.00\)"/>
    <numFmt numFmtId="224" formatCode="#\ ??/16"/>
    <numFmt numFmtId="225" formatCode="0.00;[Red]0.00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8"/>
      <name val="MS Sans Serif"/>
      <family val="0"/>
    </font>
    <font>
      <b/>
      <sz val="10"/>
      <color indexed="12"/>
      <name val="MS Sans Serif"/>
      <family val="2"/>
    </font>
    <font>
      <sz val="12"/>
      <name val="MS Sans Serif"/>
      <family val="0"/>
    </font>
    <font>
      <sz val="10"/>
      <color indexed="12"/>
      <name val="MS Sans Serif"/>
      <family val="2"/>
    </font>
    <font>
      <b/>
      <sz val="16"/>
      <color indexed="12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sz val="14"/>
      <name val="Arial Black"/>
      <family val="2"/>
    </font>
    <font>
      <sz val="12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sz val="10"/>
      <color indexed="22"/>
      <name val="MS Sans Serif"/>
      <family val="0"/>
    </font>
    <font>
      <sz val="10"/>
      <color indexed="8"/>
      <name val="Arial"/>
      <family val="2"/>
    </font>
    <font>
      <b/>
      <sz val="12"/>
      <color indexed="12"/>
      <name val="MS Sans Serif"/>
      <family val="2"/>
    </font>
    <font>
      <sz val="12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2"/>
      <color indexed="12"/>
      <name val="Arial"/>
      <family val="2"/>
    </font>
    <font>
      <b/>
      <sz val="12"/>
      <name val="MS Sans Serif"/>
      <family val="2"/>
    </font>
    <font>
      <sz val="12"/>
      <color indexed="22"/>
      <name val="MS Sans Serif"/>
      <family val="0"/>
    </font>
    <font>
      <b/>
      <sz val="18"/>
      <color indexed="12"/>
      <name val="Arial"/>
      <family val="2"/>
    </font>
    <font>
      <sz val="12"/>
      <color indexed="22"/>
      <name val="Arial"/>
      <family val="2"/>
    </font>
    <font>
      <sz val="14"/>
      <color indexed="22"/>
      <name val="Arial"/>
      <family val="2"/>
    </font>
    <font>
      <sz val="10"/>
      <color indexed="10"/>
      <name val="MS Sans Serif"/>
      <family val="0"/>
    </font>
    <font>
      <sz val="8"/>
      <color indexed="22"/>
      <name val="MS Sans Serif"/>
      <family val="0"/>
    </font>
    <font>
      <sz val="10"/>
      <color indexed="9"/>
      <name val="MS Sans Serif"/>
      <family val="0"/>
    </font>
    <font>
      <sz val="12"/>
      <color indexed="9"/>
      <name val="MS Sans Serif"/>
      <family val="0"/>
    </font>
    <font>
      <b/>
      <sz val="14"/>
      <color indexed="10"/>
      <name val="MS Sans Serif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/>
      <protection/>
    </xf>
    <xf numFmtId="0" fontId="1" fillId="3" borderId="2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0" fontId="8" fillId="3" borderId="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" borderId="4" xfId="0" applyFont="1" applyFill="1" applyBorder="1" applyAlignment="1" applyProtection="1">
      <alignment/>
      <protection/>
    </xf>
    <xf numFmtId="0" fontId="8" fillId="3" borderId="0" xfId="0" applyFont="1" applyFill="1" applyBorder="1" applyAlignment="1" applyProtection="1">
      <alignment/>
      <protection/>
    </xf>
    <xf numFmtId="0" fontId="8" fillId="3" borderId="5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/>
      <protection/>
    </xf>
    <xf numFmtId="0" fontId="0" fillId="3" borderId="0" xfId="0" applyFont="1" applyFill="1" applyBorder="1" applyAlignment="1" applyProtection="1">
      <alignment horizontal="left" wrapText="1"/>
      <protection/>
    </xf>
    <xf numFmtId="0" fontId="0" fillId="3" borderId="5" xfId="0" applyFont="1" applyFill="1" applyBorder="1" applyAlignment="1" applyProtection="1">
      <alignment horizontal="left" wrapText="1"/>
      <protection/>
    </xf>
    <xf numFmtId="0" fontId="0" fillId="3" borderId="6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20" applyFont="1" applyFill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8" fillId="0" borderId="8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vertical="center" wrapText="1"/>
      <protection/>
    </xf>
    <xf numFmtId="0" fontId="14" fillId="0" borderId="9" xfId="0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165" fontId="17" fillId="0" borderId="0" xfId="0" applyNumberFormat="1" applyFont="1" applyFill="1" applyBorder="1" applyAlignment="1" applyProtection="1">
      <alignment horizontal="center"/>
      <protection/>
    </xf>
    <xf numFmtId="3" fontId="15" fillId="0" borderId="11" xfId="0" applyNumberFormat="1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 horizontal="center"/>
      <protection/>
    </xf>
    <xf numFmtId="0" fontId="14" fillId="0" borderId="10" xfId="0" applyFont="1" applyFill="1" applyBorder="1" applyAlignment="1" applyProtection="1">
      <alignment horizontal="center"/>
      <protection/>
    </xf>
    <xf numFmtId="22" fontId="19" fillId="0" borderId="12" xfId="0" applyNumberFormat="1" applyFont="1" applyFill="1" applyBorder="1" applyAlignment="1" applyProtection="1">
      <alignment horizontal="center"/>
      <protection/>
    </xf>
    <xf numFmtId="9" fontId="20" fillId="0" borderId="1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/>
    </xf>
    <xf numFmtId="0" fontId="16" fillId="0" borderId="12" xfId="0" applyFont="1" applyFill="1" applyBorder="1" applyAlignment="1" applyProtection="1">
      <alignment horizontal="center"/>
      <protection locked="0"/>
    </xf>
    <xf numFmtId="13" fontId="16" fillId="0" borderId="14" xfId="0" applyNumberFormat="1" applyFont="1" applyFill="1" applyBorder="1" applyAlignment="1" applyProtection="1">
      <alignment horizontal="center"/>
      <protection locked="0"/>
    </xf>
    <xf numFmtId="165" fontId="17" fillId="0" borderId="13" xfId="0" applyNumberFormat="1" applyFont="1" applyFill="1" applyBorder="1" applyAlignment="1" applyProtection="1">
      <alignment horizontal="center"/>
      <protection/>
    </xf>
    <xf numFmtId="13" fontId="11" fillId="0" borderId="12" xfId="0" applyNumberFormat="1" applyFont="1" applyFill="1" applyBorder="1" applyAlignment="1" applyProtection="1">
      <alignment horizontal="center"/>
      <protection/>
    </xf>
    <xf numFmtId="165" fontId="8" fillId="0" borderId="12" xfId="0" applyNumberFormat="1" applyFont="1" applyFill="1" applyBorder="1" applyAlignment="1" applyProtection="1">
      <alignment horizontal="center"/>
      <protection/>
    </xf>
    <xf numFmtId="1" fontId="8" fillId="0" borderId="13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3" fontId="11" fillId="0" borderId="15" xfId="0" applyNumberFormat="1" applyFont="1" applyFill="1" applyBorder="1" applyAlignment="1" applyProtection="1">
      <alignment horizontal="center"/>
      <protection/>
    </xf>
    <xf numFmtId="3" fontId="11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Font="1" applyFill="1" applyBorder="1" applyAlignment="1" applyProtection="1">
      <alignment/>
      <protection/>
    </xf>
    <xf numFmtId="165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 horizontal="center"/>
      <protection/>
    </xf>
    <xf numFmtId="0" fontId="25" fillId="0" borderId="0" xfId="0" applyFont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  <protection/>
    </xf>
    <xf numFmtId="13" fontId="11" fillId="0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18" fillId="2" borderId="0" xfId="0" applyFont="1" applyFill="1" applyBorder="1" applyAlignment="1" applyProtection="1">
      <alignment horizontal="center"/>
      <protection/>
    </xf>
    <xf numFmtId="0" fontId="26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wrapText="1"/>
    </xf>
    <xf numFmtId="3" fontId="1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8" fillId="2" borderId="0" xfId="0" applyFont="1" applyFill="1" applyAlignment="1" applyProtection="1">
      <alignment/>
      <protection/>
    </xf>
    <xf numFmtId="0" fontId="18" fillId="2" borderId="0" xfId="0" applyFont="1" applyFill="1" applyBorder="1" applyAlignment="1" applyProtection="1">
      <alignment/>
      <protection/>
    </xf>
    <xf numFmtId="0" fontId="18" fillId="2" borderId="0" xfId="0" applyFont="1" applyFill="1" applyAlignment="1" applyProtection="1">
      <alignment horizontal="center"/>
      <protection/>
    </xf>
    <xf numFmtId="2" fontId="29" fillId="2" borderId="0" xfId="0" applyFont="1" applyFill="1" applyBorder="1" applyAlignment="1">
      <alignment horizontal="center"/>
    </xf>
    <xf numFmtId="3" fontId="29" fillId="2" borderId="0" xfId="0" applyFont="1" applyFill="1" applyBorder="1" applyAlignment="1">
      <alignment/>
    </xf>
    <xf numFmtId="3" fontId="28" fillId="2" borderId="0" xfId="0" applyNumberFormat="1" applyFont="1" applyFill="1" applyBorder="1" applyAlignment="1" applyProtection="1">
      <alignment horizontal="center"/>
      <protection/>
    </xf>
    <xf numFmtId="3" fontId="28" fillId="2" borderId="0" xfId="0" applyFont="1" applyFill="1" applyBorder="1" applyAlignment="1">
      <alignment horizontal="center"/>
    </xf>
    <xf numFmtId="0" fontId="18" fillId="2" borderId="0" xfId="0" applyFont="1" applyFill="1" applyBorder="1" applyAlignment="1" applyProtection="1">
      <alignment horizontal="right"/>
      <protection/>
    </xf>
    <xf numFmtId="1" fontId="18" fillId="2" borderId="0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0" fontId="30" fillId="2" borderId="0" xfId="0" applyFont="1" applyFill="1" applyBorder="1" applyAlignment="1" applyProtection="1">
      <alignment/>
      <protection/>
    </xf>
    <xf numFmtId="0" fontId="30" fillId="2" borderId="0" xfId="0" applyFont="1" applyFill="1" applyBorder="1" applyAlignment="1" applyProtection="1">
      <alignment vertical="center" wrapText="1"/>
      <protection/>
    </xf>
    <xf numFmtId="0" fontId="30" fillId="2" borderId="0" xfId="0" applyFont="1" applyFill="1" applyAlignment="1" applyProtection="1">
      <alignment/>
      <protection/>
    </xf>
    <xf numFmtId="0" fontId="27" fillId="0" borderId="18" xfId="0" applyFont="1" applyFill="1" applyBorder="1" applyAlignment="1" applyProtection="1">
      <alignment vertical="center"/>
      <protection/>
    </xf>
    <xf numFmtId="3" fontId="15" fillId="0" borderId="19" xfId="0" applyNumberFormat="1" applyFont="1" applyFill="1" applyBorder="1" applyAlignment="1" applyProtection="1">
      <alignment horizontal="center"/>
      <protection/>
    </xf>
    <xf numFmtId="3" fontId="24" fillId="0" borderId="20" xfId="0" applyNumberFormat="1" applyFont="1" applyFill="1" applyBorder="1" applyAlignment="1" applyProtection="1">
      <alignment horizontal="center"/>
      <protection locked="0"/>
    </xf>
    <xf numFmtId="3" fontId="24" fillId="0" borderId="2" xfId="0" applyNumberFormat="1" applyFont="1" applyFill="1" applyBorder="1" applyAlignment="1" applyProtection="1">
      <alignment horizontal="center"/>
      <protection locked="0"/>
    </xf>
    <xf numFmtId="220" fontId="16" fillId="0" borderId="21" xfId="0" applyNumberFormat="1" applyFont="1" applyFill="1" applyBorder="1" applyAlignment="1" applyProtection="1">
      <alignment horizontal="center"/>
      <protection locked="0"/>
    </xf>
    <xf numFmtId="222" fontId="16" fillId="0" borderId="22" xfId="0" applyNumberFormat="1" applyFont="1" applyFill="1" applyBorder="1" applyAlignment="1" applyProtection="1">
      <alignment horizontal="center"/>
      <protection locked="0"/>
    </xf>
    <xf numFmtId="0" fontId="16" fillId="0" borderId="23" xfId="0" applyFont="1" applyFill="1" applyBorder="1" applyAlignment="1" applyProtection="1">
      <alignment horizontal="center"/>
      <protection locked="0"/>
    </xf>
    <xf numFmtId="13" fontId="16" fillId="0" borderId="3" xfId="0" applyNumberFormat="1" applyFont="1" applyFill="1" applyBorder="1" applyAlignment="1" applyProtection="1">
      <alignment horizontal="center"/>
      <protection locked="0"/>
    </xf>
    <xf numFmtId="165" fontId="17" fillId="0" borderId="24" xfId="0" applyNumberFormat="1" applyFont="1" applyFill="1" applyBorder="1" applyAlignment="1" applyProtection="1">
      <alignment horizontal="center"/>
      <protection/>
    </xf>
    <xf numFmtId="0" fontId="31" fillId="2" borderId="0" xfId="0" applyFont="1" applyFill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13" fontId="1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2" borderId="25" xfId="0" applyFont="1" applyFill="1" applyBorder="1" applyAlignment="1" applyProtection="1">
      <alignment/>
      <protection locked="0"/>
    </xf>
    <xf numFmtId="0" fontId="0" fillId="2" borderId="26" xfId="0" applyFont="1" applyFill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2" borderId="28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32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32" fillId="0" borderId="0" xfId="0" applyFont="1" applyFill="1" applyAlignment="1" applyProtection="1">
      <alignment/>
      <protection locked="0"/>
    </xf>
    <xf numFmtId="0" fontId="32" fillId="0" borderId="6" xfId="0" applyFont="1" applyFill="1" applyBorder="1" applyAlignment="1" applyProtection="1">
      <alignment horizontal="center"/>
      <protection/>
    </xf>
    <xf numFmtId="0" fontId="33" fillId="0" borderId="29" xfId="0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 applyProtection="1">
      <alignment horizontal="center"/>
      <protection/>
    </xf>
    <xf numFmtId="0" fontId="33" fillId="0" borderId="13" xfId="0" applyFont="1" applyFill="1" applyBorder="1" applyAlignment="1" applyProtection="1">
      <alignment horizontal="center"/>
      <protection/>
    </xf>
    <xf numFmtId="13" fontId="33" fillId="0" borderId="30" xfId="0" applyNumberFormat="1" applyFont="1" applyFill="1" applyBorder="1" applyAlignment="1" applyProtection="1">
      <alignment horizontal="center"/>
      <protection/>
    </xf>
    <xf numFmtId="13" fontId="33" fillId="0" borderId="10" xfId="0" applyNumberFormat="1" applyFont="1" applyFill="1" applyBorder="1" applyAlignment="1" applyProtection="1">
      <alignment horizontal="center"/>
      <protection/>
    </xf>
    <xf numFmtId="0" fontId="33" fillId="0" borderId="33" xfId="0" applyFont="1" applyFill="1" applyBorder="1" applyAlignment="1" applyProtection="1">
      <alignment horizontal="center"/>
      <protection/>
    </xf>
    <xf numFmtId="0" fontId="32" fillId="0" borderId="33" xfId="0" applyFont="1" applyFill="1" applyBorder="1" applyAlignment="1" applyProtection="1">
      <alignment horizontal="center"/>
      <protection/>
    </xf>
    <xf numFmtId="13" fontId="33" fillId="0" borderId="12" xfId="0" applyNumberFormat="1" applyFont="1" applyFill="1" applyBorder="1" applyAlignment="1" applyProtection="1">
      <alignment horizontal="center"/>
      <protection/>
    </xf>
    <xf numFmtId="13" fontId="33" fillId="0" borderId="13" xfId="0" applyNumberFormat="1" applyFont="1" applyFill="1" applyBorder="1" applyAlignment="1" applyProtection="1">
      <alignment horizontal="center"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0" fontId="0" fillId="0" borderId="34" xfId="0" applyFont="1" applyFill="1" applyBorder="1" applyAlignment="1" applyProtection="1">
      <alignment horizontal="center" wrapText="1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3" fontId="14" fillId="0" borderId="12" xfId="0" applyFont="1" applyFill="1" applyBorder="1" applyAlignment="1" applyProtection="1">
      <alignment horizontal="center"/>
      <protection locked="0"/>
    </xf>
    <xf numFmtId="3" fontId="14" fillId="0" borderId="13" xfId="0" applyFont="1" applyFill="1" applyBorder="1" applyAlignment="1" applyProtection="1">
      <alignment horizontal="center"/>
      <protection locked="0"/>
    </xf>
    <xf numFmtId="3" fontId="14" fillId="0" borderId="29" xfId="0" applyFont="1" applyFill="1" applyBorder="1" applyAlignment="1" applyProtection="1">
      <alignment horizontal="center"/>
      <protection locked="0"/>
    </xf>
    <xf numFmtId="3" fontId="22" fillId="0" borderId="35" xfId="0" applyNumberFormat="1" applyFont="1" applyFill="1" applyBorder="1" applyAlignment="1" applyProtection="1">
      <alignment horizontal="center"/>
      <protection/>
    </xf>
    <xf numFmtId="3" fontId="22" fillId="0" borderId="36" xfId="0" applyNumberFormat="1" applyFont="1" applyFill="1" applyBorder="1" applyAlignment="1" applyProtection="1">
      <alignment horizontal="center"/>
      <protection/>
    </xf>
    <xf numFmtId="0" fontId="11" fillId="0" borderId="33" xfId="0" applyFont="1" applyFill="1" applyBorder="1" applyAlignment="1" applyProtection="1">
      <alignment horizontal="left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0" fontId="1" fillId="3" borderId="0" xfId="0" applyFont="1" applyFill="1" applyBorder="1" applyAlignment="1" applyProtection="1">
      <alignment horizontal="left" wrapText="1" indent="4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7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35" xfId="0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 horizontal="center"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8" fillId="0" borderId="37" xfId="0" applyFont="1" applyFill="1" applyBorder="1" applyAlignment="1" applyProtection="1">
      <alignment horizontal="center" wrapText="1"/>
      <protection/>
    </xf>
    <xf numFmtId="0" fontId="8" fillId="0" borderId="38" xfId="0" applyFont="1" applyFill="1" applyBorder="1" applyAlignment="1" applyProtection="1">
      <alignment horizontal="center" wrapText="1"/>
      <protection/>
    </xf>
    <xf numFmtId="0" fontId="8" fillId="0" borderId="30" xfId="0" applyFont="1" applyFill="1" applyBorder="1" applyAlignment="1" applyProtection="1">
      <alignment horizontal="center" wrapText="1"/>
      <protection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11" fillId="0" borderId="41" xfId="20" applyFont="1" applyFill="1" applyBorder="1" applyAlignment="1" applyProtection="1">
      <alignment horizontal="center"/>
      <protection/>
    </xf>
    <xf numFmtId="0" fontId="11" fillId="0" borderId="42" xfId="20" applyFont="1" applyFill="1" applyBorder="1" applyAlignment="1" applyProtection="1">
      <alignment horizontal="center"/>
      <protection/>
    </xf>
    <xf numFmtId="0" fontId="11" fillId="0" borderId="43" xfId="2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left" wrapText="1" indent="6"/>
      <protection/>
    </xf>
    <xf numFmtId="0" fontId="0" fillId="0" borderId="19" xfId="0" applyBorder="1" applyAlignment="1">
      <alignment horizontal="left" wrapText="1" indent="6"/>
    </xf>
    <xf numFmtId="0" fontId="0" fillId="3" borderId="0" xfId="0" applyFont="1" applyFill="1" applyBorder="1" applyAlignment="1" applyProtection="1">
      <alignment horizontal="left" wrapText="1" indent="4"/>
      <protection/>
    </xf>
    <xf numFmtId="0" fontId="8" fillId="0" borderId="38" xfId="0" applyFont="1" applyFill="1" applyBorder="1" applyAlignment="1" applyProtection="1">
      <alignment horizontal="center" vertical="center" textRotation="90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12</xdr:row>
      <xdr:rowOff>28575</xdr:rowOff>
    </xdr:from>
    <xdr:to>
      <xdr:col>4</xdr:col>
      <xdr:colOff>590550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3124200"/>
          <a:ext cx="13716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47625</xdr:rowOff>
    </xdr:from>
    <xdr:to>
      <xdr:col>15</xdr:col>
      <xdr:colOff>9525</xdr:colOff>
      <xdr:row>25</xdr:row>
      <xdr:rowOff>9525</xdr:rowOff>
    </xdr:to>
    <xdr:grpSp>
      <xdr:nvGrpSpPr>
        <xdr:cNvPr id="2" name="Group 2"/>
        <xdr:cNvGrpSpPr>
          <a:grpSpLocks/>
        </xdr:cNvGrpSpPr>
      </xdr:nvGrpSpPr>
      <xdr:grpSpPr>
        <a:xfrm>
          <a:off x="114300" y="2200275"/>
          <a:ext cx="8372475" cy="3867150"/>
          <a:chOff x="64" y="80"/>
          <a:chExt cx="711" cy="463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64" y="99"/>
            <a:ext cx="20" cy="424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 rot="10800000">
            <a:off x="83" y="523"/>
            <a:ext cx="673" cy="20"/>
          </a:xfrm>
          <a:prstGeom prst="rect">
            <a:avLst/>
          </a:prstGeom>
          <a:gradFill rotWithShape="1">
            <a:gsLst>
              <a:gs pos="0">
                <a:srgbClr val="C0C0C0"/>
              </a:gs>
              <a:gs pos="100000">
                <a:srgbClr val="80808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755" y="101"/>
            <a:ext cx="20" cy="422"/>
          </a:xfrm>
          <a:prstGeom prst="rect">
            <a:avLst/>
          </a:prstGeom>
          <a:gradFill rotWithShape="1">
            <a:gsLst>
              <a:gs pos="0">
                <a:srgbClr val="808080"/>
              </a:gs>
              <a:gs pos="100000">
                <a:srgbClr val="C0C0C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S Sans Serif"/>
                <a:ea typeface="MS Sans Serif"/>
                <a:cs typeface="MS Sans Serif"/>
              </a:rPr>
              <a:t/>
            </a:r>
          </a:p>
        </xdr:txBody>
      </xdr:sp>
      <xdr:grpSp>
        <xdr:nvGrpSpPr>
          <xdr:cNvPr id="6" name="Group 6"/>
          <xdr:cNvGrpSpPr>
            <a:grpSpLocks/>
          </xdr:cNvGrpSpPr>
        </xdr:nvGrpSpPr>
        <xdr:grpSpPr>
          <a:xfrm>
            <a:off x="64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7" name="AutoShape 7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" name="AutoShape 8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9" name="Group 9"/>
          <xdr:cNvGrpSpPr>
            <a:grpSpLocks/>
          </xdr:cNvGrpSpPr>
        </xdr:nvGrpSpPr>
        <xdr:grpSpPr>
          <a:xfrm rot="16200000">
            <a:off x="755" y="523"/>
            <a:ext cx="20" cy="20"/>
            <a:chOff x="33" y="583"/>
            <a:chExt cx="19" cy="20"/>
          </a:xfrm>
          <a:solidFill>
            <a:srgbClr val="FFFFFF"/>
          </a:solidFill>
        </xdr:grpSpPr>
        <xdr:sp>
          <xdr:nvSpPr>
            <xdr:cNvPr id="10" name="AutoShape 10"/>
            <xdr:cNvSpPr>
              <a:spLocks/>
            </xdr:cNvSpPr>
          </xdr:nvSpPr>
          <xdr:spPr>
            <a:xfrm rot="16200000">
              <a:off x="33" y="583"/>
              <a:ext cx="19" cy="20"/>
            </a:xfrm>
            <a:prstGeom prst="rtTriangle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" name="AutoShape 11"/>
            <xdr:cNvSpPr>
              <a:spLocks/>
            </xdr:cNvSpPr>
          </xdr:nvSpPr>
          <xdr:spPr>
            <a:xfrm rot="5400000">
              <a:off x="33" y="583"/>
              <a:ext cx="20" cy="19"/>
            </a:xfrm>
            <a:prstGeom prst="rtTriangle">
              <a:avLst/>
            </a:prstGeom>
            <a:gradFill rotWithShape="1">
              <a:gsLst>
                <a:gs pos="0">
                  <a:srgbClr val="808080"/>
                </a:gs>
                <a:gs pos="100000">
                  <a:srgbClr val="C0C0C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64" y="80"/>
            <a:ext cx="711" cy="21"/>
            <a:chOff x="64" y="80"/>
            <a:chExt cx="711" cy="21"/>
          </a:xfrm>
          <a:solidFill>
            <a:srgbClr val="FFFFFF"/>
          </a:solidFill>
        </xdr:grpSpPr>
        <xdr:sp>
          <xdr:nvSpPr>
            <xdr:cNvPr id="13" name="Rectangle 13"/>
            <xdr:cNvSpPr>
              <a:spLocks/>
            </xdr:cNvSpPr>
          </xdr:nvSpPr>
          <xdr:spPr>
            <a:xfrm>
              <a:off x="84" y="80"/>
              <a:ext cx="671" cy="20"/>
            </a:xfrm>
            <a:prstGeom prst="rect">
              <a:avLst/>
            </a:prstGeom>
            <a:gradFill rotWithShape="1">
              <a:gsLst>
                <a:gs pos="0">
                  <a:srgbClr val="C0C0C0"/>
                </a:gs>
                <a:gs pos="100000">
                  <a:srgbClr val="808080"/>
                </a:gs>
              </a:gsLst>
              <a:lin ang="540000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grpSp>
          <xdr:nvGrpSpPr>
            <xdr:cNvPr id="14" name="Group 14"/>
            <xdr:cNvGrpSpPr>
              <a:grpSpLocks/>
            </xdr:cNvGrpSpPr>
          </xdr:nvGrpSpPr>
          <xdr:grpSpPr>
            <a:xfrm rot="5400000">
              <a:off x="64" y="80"/>
              <a:ext cx="19" cy="20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5" name="AutoShape 15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6" name="AutoShape 16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  <xdr:grpSp>
          <xdr:nvGrpSpPr>
            <xdr:cNvPr id="17" name="Group 17"/>
            <xdr:cNvGrpSpPr>
              <a:grpSpLocks/>
            </xdr:cNvGrpSpPr>
          </xdr:nvGrpSpPr>
          <xdr:grpSpPr>
            <a:xfrm rot="10800000">
              <a:off x="755" y="80"/>
              <a:ext cx="20" cy="21"/>
              <a:chOff x="33" y="583"/>
              <a:chExt cx="19" cy="20"/>
            </a:xfrm>
            <a:solidFill>
              <a:srgbClr val="FFFFFF"/>
            </a:solidFill>
          </xdr:grpSpPr>
          <xdr:sp>
            <xdr:nvSpPr>
              <xdr:cNvPr id="18" name="AutoShape 18"/>
              <xdr:cNvSpPr>
                <a:spLocks/>
              </xdr:cNvSpPr>
            </xdr:nvSpPr>
            <xdr:spPr>
              <a:xfrm rot="16200000">
                <a:off x="33" y="583"/>
                <a:ext cx="19" cy="20"/>
              </a:xfrm>
              <a:prstGeom prst="rtTriangle">
                <a:avLst/>
              </a:prstGeom>
              <a:gradFill rotWithShape="1">
                <a:gsLst>
                  <a:gs pos="0">
                    <a:srgbClr val="C0C0C0"/>
                  </a:gs>
                  <a:gs pos="100000">
                    <a:srgbClr val="808080"/>
                  </a:gs>
                </a:gsLst>
                <a:lin ang="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  <xdr:sp>
            <xdr:nvSpPr>
              <xdr:cNvPr id="19" name="AutoShape 19"/>
              <xdr:cNvSpPr>
                <a:spLocks/>
              </xdr:cNvSpPr>
            </xdr:nvSpPr>
            <xdr:spPr>
              <a:xfrm rot="5400000">
                <a:off x="33" y="583"/>
                <a:ext cx="20" cy="19"/>
              </a:xfrm>
              <a:prstGeom prst="rtTriangle">
                <a:avLst/>
              </a:prstGeom>
              <a:gradFill rotWithShape="1">
                <a:gsLst>
                  <a:gs pos="0">
                    <a:srgbClr val="808080"/>
                  </a:gs>
                  <a:gs pos="100000">
                    <a:srgbClr val="C0C0C0"/>
                  </a:gs>
                </a:gsLst>
                <a:lin ang="5400000" scaled="1"/>
              </a:gra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MS Sans Serif"/>
                    <a:ea typeface="MS Sans Serif"/>
                    <a:cs typeface="MS Sans Serif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19050</xdr:colOff>
      <xdr:row>10</xdr:row>
      <xdr:rowOff>0</xdr:rowOff>
    </xdr:from>
    <xdr:to>
      <xdr:col>13</xdr:col>
      <xdr:colOff>76200</xdr:colOff>
      <xdr:row>11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314325" y="2905125"/>
          <a:ext cx="7962900" cy="12382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808080"/>
            </a:gs>
            <a:gs pos="100000">
              <a:srgbClr val="C0C0C0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742950</xdr:colOff>
      <xdr:row>20</xdr:row>
      <xdr:rowOff>142875</xdr:rowOff>
    </xdr:from>
    <xdr:to>
      <xdr:col>7</xdr:col>
      <xdr:colOff>1076325</xdr:colOff>
      <xdr:row>20</xdr:row>
      <xdr:rowOff>142875</xdr:rowOff>
    </xdr:to>
    <xdr:sp>
      <xdr:nvSpPr>
        <xdr:cNvPr id="21" name="Line 104"/>
        <xdr:cNvSpPr>
          <a:spLocks/>
        </xdr:cNvSpPr>
      </xdr:nvSpPr>
      <xdr:spPr>
        <a:xfrm>
          <a:off x="3524250" y="5153025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vault.com/" TargetMode="External" /><Relationship Id="rId2" Type="http://schemas.openxmlformats.org/officeDocument/2006/relationships/hyperlink" Target="mailto:info@convault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6"/>
  <sheetViews>
    <sheetView showGridLines="0" tabSelected="1" workbookViewId="0" topLeftCell="B1">
      <selection activeCell="F16" sqref="F16:J16"/>
    </sheetView>
  </sheetViews>
  <sheetFormatPr defaultColWidth="9.140625" defaultRowHeight="12.75"/>
  <cols>
    <col min="1" max="1" width="1.7109375" style="7" customWidth="1"/>
    <col min="2" max="2" width="2.7109375" style="7" customWidth="1"/>
    <col min="3" max="3" width="1.421875" style="7" customWidth="1"/>
    <col min="4" max="5" width="13.28125" style="7" customWidth="1"/>
    <col min="6" max="6" width="9.28125" style="7" customWidth="1"/>
    <col min="7" max="7" width="13.00390625" style="7" customWidth="1"/>
    <col min="8" max="8" width="16.8515625" style="7" customWidth="1"/>
    <col min="9" max="9" width="9.7109375" style="19" customWidth="1"/>
    <col min="10" max="11" width="9.28125" style="19" customWidth="1"/>
    <col min="12" max="12" width="10.8515625" style="19" customWidth="1"/>
    <col min="13" max="13" width="12.28125" style="19" customWidth="1"/>
    <col min="14" max="14" width="1.421875" style="19" customWidth="1"/>
    <col min="15" max="17" width="2.7109375" style="7" customWidth="1"/>
    <col min="18" max="18" width="7.57421875" style="7" customWidth="1"/>
    <col min="19" max="19" width="9.421875" style="7" bestFit="1" customWidth="1"/>
    <col min="20" max="20" width="20.00390625" style="7" bestFit="1" customWidth="1"/>
    <col min="21" max="21" width="6.421875" style="7" bestFit="1" customWidth="1"/>
    <col min="22" max="22" width="8.00390625" style="7" bestFit="1" customWidth="1"/>
    <col min="23" max="23" width="6.7109375" style="7" bestFit="1" customWidth="1"/>
    <col min="24" max="24" width="7.140625" style="7" bestFit="1" customWidth="1"/>
    <col min="25" max="25" width="7.00390625" style="7" bestFit="1" customWidth="1"/>
    <col min="26" max="26" width="8.00390625" style="7" bestFit="1" customWidth="1"/>
    <col min="27" max="27" width="6.7109375" style="7" bestFit="1" customWidth="1"/>
    <col min="28" max="28" width="7.140625" style="7" bestFit="1" customWidth="1"/>
    <col min="29" max="29" width="7.57421875" style="7" bestFit="1" customWidth="1"/>
    <col min="30" max="30" width="6.7109375" style="7" bestFit="1" customWidth="1"/>
    <col min="31" max="31" width="7.140625" style="7" bestFit="1" customWidth="1"/>
    <col min="32" max="32" width="7.421875" style="7" customWidth="1"/>
    <col min="33" max="33" width="14.8515625" style="7" bestFit="1" customWidth="1"/>
    <col min="34" max="34" width="8.28125" style="7" bestFit="1" customWidth="1"/>
    <col min="35" max="35" width="11.7109375" style="7" bestFit="1" customWidth="1"/>
    <col min="36" max="36" width="8.28125" style="7" bestFit="1" customWidth="1"/>
    <col min="37" max="37" width="8.140625" style="7" bestFit="1" customWidth="1"/>
    <col min="38" max="38" width="9.28125" style="7" bestFit="1" customWidth="1"/>
    <col min="39" max="39" width="8.140625" style="7" bestFit="1" customWidth="1"/>
    <col min="40" max="16384" width="9.140625" style="7" customWidth="1"/>
  </cols>
  <sheetData>
    <row r="1" spans="1:32" ht="15">
      <c r="A1" s="1"/>
      <c r="B1" s="1"/>
      <c r="C1" s="2"/>
      <c r="D1" s="3" t="s">
        <v>25</v>
      </c>
      <c r="E1" s="3"/>
      <c r="F1" s="4"/>
      <c r="G1" s="4"/>
      <c r="H1" s="4"/>
      <c r="I1" s="5"/>
      <c r="J1" s="5"/>
      <c r="K1" s="5"/>
      <c r="L1" s="5"/>
      <c r="M1" s="5"/>
      <c r="N1" s="6"/>
      <c r="O1" s="1"/>
      <c r="P1" s="1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</row>
    <row r="2" spans="1:32" ht="15">
      <c r="A2" s="1"/>
      <c r="B2" s="1"/>
      <c r="C2" s="8"/>
      <c r="D2" s="77" t="s">
        <v>47</v>
      </c>
      <c r="E2" s="77"/>
      <c r="F2" s="11"/>
      <c r="G2" s="11"/>
      <c r="H2" s="11"/>
      <c r="I2" s="9"/>
      <c r="J2" s="9"/>
      <c r="K2" s="9"/>
      <c r="L2" s="9"/>
      <c r="M2" s="9"/>
      <c r="N2" s="10"/>
      <c r="O2" s="1"/>
      <c r="P2" s="1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</row>
    <row r="3" spans="1:32" ht="30" customHeight="1">
      <c r="A3" s="1"/>
      <c r="B3" s="1"/>
      <c r="C3" s="8"/>
      <c r="D3" s="143" t="s">
        <v>44</v>
      </c>
      <c r="E3" s="143"/>
      <c r="F3" s="143"/>
      <c r="G3" s="143"/>
      <c r="H3" s="143"/>
      <c r="I3" s="143"/>
      <c r="J3" s="143"/>
      <c r="K3" s="143"/>
      <c r="L3" s="143"/>
      <c r="M3" s="143"/>
      <c r="N3" s="10"/>
      <c r="O3" s="1"/>
      <c r="P3" s="1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</row>
    <row r="4" spans="1:32" ht="24" customHeight="1">
      <c r="A4" s="1"/>
      <c r="B4" s="1"/>
      <c r="C4" s="8"/>
      <c r="D4" s="162" t="s">
        <v>45</v>
      </c>
      <c r="E4" s="162"/>
      <c r="F4" s="143"/>
      <c r="G4" s="143"/>
      <c r="H4" s="143"/>
      <c r="I4" s="143"/>
      <c r="J4" s="143"/>
      <c r="K4" s="143"/>
      <c r="L4" s="143"/>
      <c r="M4" s="143"/>
      <c r="N4" s="10"/>
      <c r="O4" s="1"/>
      <c r="P4" s="1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</row>
    <row r="5" spans="1:32" ht="15">
      <c r="A5" s="1"/>
      <c r="B5" s="1"/>
      <c r="C5" s="8"/>
      <c r="D5" s="143" t="s">
        <v>48</v>
      </c>
      <c r="E5" s="143"/>
      <c r="F5" s="143"/>
      <c r="G5" s="143"/>
      <c r="H5" s="143"/>
      <c r="I5" s="143"/>
      <c r="J5" s="143"/>
      <c r="K5" s="143"/>
      <c r="L5" s="143"/>
      <c r="M5" s="12"/>
      <c r="N5" s="10"/>
      <c r="O5" s="1"/>
      <c r="P5" s="1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</row>
    <row r="6" spans="1:32" ht="27" customHeight="1">
      <c r="A6" s="1"/>
      <c r="B6" s="1"/>
      <c r="C6" s="8"/>
      <c r="D6" s="162" t="s">
        <v>39</v>
      </c>
      <c r="E6" s="162"/>
      <c r="F6" s="143"/>
      <c r="G6" s="143"/>
      <c r="H6" s="143"/>
      <c r="I6" s="143"/>
      <c r="J6" s="143"/>
      <c r="K6" s="143"/>
      <c r="L6" s="143"/>
      <c r="M6" s="12"/>
      <c r="N6" s="10"/>
      <c r="O6" s="1"/>
      <c r="P6" s="1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</row>
    <row r="7" spans="1:32" ht="15" customHeight="1">
      <c r="A7" s="1"/>
      <c r="B7" s="1"/>
      <c r="C7" s="8"/>
      <c r="D7" s="77" t="s">
        <v>43</v>
      </c>
      <c r="E7" s="77"/>
      <c r="F7" s="12"/>
      <c r="G7" s="12"/>
      <c r="H7" s="12"/>
      <c r="I7" s="12"/>
      <c r="J7" s="12"/>
      <c r="K7" s="12"/>
      <c r="L7" s="12"/>
      <c r="M7" s="12"/>
      <c r="N7" s="13"/>
      <c r="O7" s="1"/>
      <c r="P7" s="1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</row>
    <row r="8" spans="1:32" ht="28.5" customHeight="1">
      <c r="A8" s="1"/>
      <c r="B8" s="1"/>
      <c r="C8" s="14"/>
      <c r="D8" s="160" t="s">
        <v>38</v>
      </c>
      <c r="E8" s="160"/>
      <c r="F8" s="161"/>
      <c r="G8" s="161"/>
      <c r="H8" s="161"/>
      <c r="I8" s="161"/>
      <c r="J8" s="161"/>
      <c r="K8" s="161"/>
      <c r="L8" s="161"/>
      <c r="M8" s="161"/>
      <c r="N8" s="15"/>
      <c r="O8" s="1"/>
      <c r="P8" s="1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</row>
    <row r="9" spans="1:32" ht="19.5" customHeight="1">
      <c r="A9" s="1"/>
      <c r="B9" s="1"/>
      <c r="C9" s="1"/>
      <c r="D9" s="1"/>
      <c r="E9" s="1"/>
      <c r="F9" s="1"/>
      <c r="G9" s="1"/>
      <c r="H9" s="1"/>
      <c r="I9" s="16"/>
      <c r="J9" s="16"/>
      <c r="K9" s="16"/>
      <c r="L9" s="16"/>
      <c r="M9" s="16"/>
      <c r="N9" s="16"/>
      <c r="O9" s="1"/>
      <c r="P9" s="1"/>
      <c r="Q9" s="69"/>
      <c r="R9" s="69"/>
      <c r="S9" s="69"/>
      <c r="T9" s="69"/>
      <c r="U9" s="69"/>
      <c r="V9" s="69"/>
      <c r="W9" s="69"/>
      <c r="X9" s="69"/>
      <c r="Y9" s="69"/>
      <c r="Z9" s="78"/>
      <c r="AA9" s="78"/>
      <c r="AB9" s="78"/>
      <c r="AC9" s="78"/>
      <c r="AD9" s="78"/>
      <c r="AE9" s="78"/>
      <c r="AF9" s="78"/>
    </row>
    <row r="10" spans="1:32" ht="39.75" customHeight="1">
      <c r="A10" s="1"/>
      <c r="C10" s="147" t="s">
        <v>0</v>
      </c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P10" s="1"/>
      <c r="Q10" s="69"/>
      <c r="R10" s="69"/>
      <c r="S10" s="69"/>
      <c r="T10" s="69"/>
      <c r="U10" s="69"/>
      <c r="V10" s="69"/>
      <c r="W10" s="69"/>
      <c r="X10" s="69"/>
      <c r="Y10" s="69"/>
      <c r="Z10" s="78"/>
      <c r="AA10" s="78"/>
      <c r="AB10" s="78"/>
      <c r="AC10" s="78"/>
      <c r="AD10" s="78"/>
      <c r="AE10" s="78"/>
      <c r="AF10" s="78"/>
    </row>
    <row r="11" spans="1:32" ht="9.75" customHeight="1">
      <c r="A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P11" s="1"/>
      <c r="Q11" s="69"/>
      <c r="R11" s="69"/>
      <c r="S11" s="69"/>
      <c r="T11" s="69"/>
      <c r="U11" s="69"/>
      <c r="V11" s="69"/>
      <c r="W11" s="69"/>
      <c r="X11" s="69"/>
      <c r="Y11" s="69"/>
      <c r="Z11" s="78"/>
      <c r="AA11" s="78"/>
      <c r="AB11" s="78"/>
      <c r="AC11" s="78"/>
      <c r="AD11" s="78"/>
      <c r="AE11" s="78"/>
      <c r="AF11" s="78"/>
    </row>
    <row r="12" spans="1:32" ht="5.25" customHeight="1">
      <c r="A12" s="1"/>
      <c r="P12" s="1"/>
      <c r="Q12" s="69"/>
      <c r="R12" s="69"/>
      <c r="S12" s="69"/>
      <c r="T12" s="69"/>
      <c r="U12" s="69"/>
      <c r="V12" s="69"/>
      <c r="W12" s="69"/>
      <c r="X12" s="69"/>
      <c r="Y12" s="69"/>
      <c r="Z12" s="78"/>
      <c r="AA12" s="78"/>
      <c r="AB12" s="78"/>
      <c r="AC12" s="78"/>
      <c r="AD12" s="78"/>
      <c r="AE12" s="78"/>
      <c r="AF12" s="78"/>
    </row>
    <row r="13" spans="1:32" ht="22.5">
      <c r="A13" s="1"/>
      <c r="F13" s="20" t="s">
        <v>1</v>
      </c>
      <c r="G13" s="20"/>
      <c r="H13" s="20" t="s">
        <v>2</v>
      </c>
      <c r="I13" s="21" t="s">
        <v>3</v>
      </c>
      <c r="N13" s="22"/>
      <c r="P13" s="1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</row>
    <row r="14" spans="1:32" ht="15.75">
      <c r="A14" s="1"/>
      <c r="F14" s="20" t="s">
        <v>4</v>
      </c>
      <c r="G14" s="20"/>
      <c r="I14" s="21" t="s">
        <v>5</v>
      </c>
      <c r="N14" s="23"/>
      <c r="P14" s="1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</row>
    <row r="15" spans="1:32" ht="16.5" thickBot="1">
      <c r="A15" s="1"/>
      <c r="F15" s="20"/>
      <c r="G15" s="20"/>
      <c r="J15" s="21"/>
      <c r="N15" s="23"/>
      <c r="P15" s="1"/>
      <c r="Q15" s="69"/>
      <c r="R15" s="69" t="s">
        <v>9</v>
      </c>
      <c r="S15" s="62" t="s">
        <v>10</v>
      </c>
      <c r="T15" s="62" t="str">
        <f ca="1">INDIRECT(+$U$15&amp;T17)</f>
        <v>Specific model</v>
      </c>
      <c r="U15" s="69" t="s">
        <v>51</v>
      </c>
      <c r="V15" s="63">
        <f>+V27+10</f>
        <v>10</v>
      </c>
      <c r="W15" s="69"/>
      <c r="X15" s="69"/>
      <c r="Y15" s="69"/>
      <c r="Z15" s="69"/>
      <c r="AA15" s="69"/>
      <c r="AB15" s="69"/>
      <c r="AC15" s="69"/>
      <c r="AD15" s="69"/>
      <c r="AE15" s="69"/>
      <c r="AF15" s="69"/>
    </row>
    <row r="16" spans="1:33" ht="22.5" customHeight="1">
      <c r="A16" s="1"/>
      <c r="D16" s="155" t="s">
        <v>6</v>
      </c>
      <c r="E16" s="156"/>
      <c r="F16" s="154" t="s">
        <v>54</v>
      </c>
      <c r="G16" s="154"/>
      <c r="H16" s="154"/>
      <c r="I16" s="154"/>
      <c r="J16" s="154"/>
      <c r="K16" s="81"/>
      <c r="L16" s="151" t="s">
        <v>7</v>
      </c>
      <c r="M16" s="24" t="s">
        <v>8</v>
      </c>
      <c r="N16" s="23"/>
      <c r="P16" s="1"/>
      <c r="Q16" s="69"/>
      <c r="R16" s="69" t="s">
        <v>26</v>
      </c>
      <c r="S16" s="69" t="s">
        <v>11</v>
      </c>
      <c r="T16" s="62">
        <v>6</v>
      </c>
      <c r="U16" s="62">
        <v>7</v>
      </c>
      <c r="V16" s="62">
        <v>8</v>
      </c>
      <c r="W16" s="62">
        <v>9</v>
      </c>
      <c r="X16" s="62">
        <v>10</v>
      </c>
      <c r="Y16" s="62">
        <v>11</v>
      </c>
      <c r="Z16" s="62">
        <v>12</v>
      </c>
      <c r="AA16" s="62">
        <v>13</v>
      </c>
      <c r="AB16" s="62">
        <v>14</v>
      </c>
      <c r="AC16" s="62">
        <v>15</v>
      </c>
      <c r="AD16" s="62">
        <v>16</v>
      </c>
      <c r="AE16" s="62">
        <v>17</v>
      </c>
      <c r="AF16" s="69"/>
      <c r="AG16" s="59"/>
    </row>
    <row r="17" spans="1:33" ht="17.25" customHeight="1" thickBot="1">
      <c r="A17" s="1"/>
      <c r="D17" s="85">
        <f ca="1">NOW()</f>
        <v>40177.484489236114</v>
      </c>
      <c r="E17" s="86">
        <f ca="1">NOW()</f>
        <v>40177.484489236114</v>
      </c>
      <c r="F17" s="145" t="s">
        <v>12</v>
      </c>
      <c r="G17" s="146"/>
      <c r="H17" s="26" t="s">
        <v>13</v>
      </c>
      <c r="I17" s="148" t="s">
        <v>50</v>
      </c>
      <c r="J17" s="149"/>
      <c r="K17" s="150"/>
      <c r="L17" s="152"/>
      <c r="M17" s="27" t="s">
        <v>14</v>
      </c>
      <c r="N17" s="28"/>
      <c r="P17" s="1"/>
      <c r="Q17" s="69"/>
      <c r="R17" s="73" t="s">
        <v>22</v>
      </c>
      <c r="S17" s="69">
        <v>231</v>
      </c>
      <c r="T17" s="62" t="str">
        <f aca="true" t="shared" si="0" ref="T17:AE17">ADDRESS($V$15,T16,2)</f>
        <v>F$10</v>
      </c>
      <c r="U17" s="62" t="str">
        <f t="shared" si="0"/>
        <v>G$10</v>
      </c>
      <c r="V17" s="62" t="str">
        <f t="shared" si="0"/>
        <v>H$10</v>
      </c>
      <c r="W17" s="62" t="str">
        <f t="shared" si="0"/>
        <v>I$10</v>
      </c>
      <c r="X17" s="62" t="str">
        <f t="shared" si="0"/>
        <v>J$10</v>
      </c>
      <c r="Y17" s="62" t="str">
        <f t="shared" si="0"/>
        <v>K$10</v>
      </c>
      <c r="Z17" s="62" t="str">
        <f t="shared" si="0"/>
        <v>L$10</v>
      </c>
      <c r="AA17" s="62" t="str">
        <f t="shared" si="0"/>
        <v>M$10</v>
      </c>
      <c r="AB17" s="62" t="str">
        <f t="shared" si="0"/>
        <v>N$10</v>
      </c>
      <c r="AC17" s="62" t="str">
        <f t="shared" si="0"/>
        <v>O$10</v>
      </c>
      <c r="AD17" s="62" t="str">
        <f t="shared" si="0"/>
        <v>P$10</v>
      </c>
      <c r="AE17" s="62" t="str">
        <f t="shared" si="0"/>
        <v>Q$10</v>
      </c>
      <c r="AF17" s="69"/>
      <c r="AG17" s="59"/>
    </row>
    <row r="18" spans="1:33" ht="19.5">
      <c r="A18" s="1"/>
      <c r="D18" s="29" t="s">
        <v>15</v>
      </c>
      <c r="E18" s="82"/>
      <c r="F18" s="30" t="s">
        <v>16</v>
      </c>
      <c r="G18" s="30" t="s">
        <v>17</v>
      </c>
      <c r="H18" s="31" t="s">
        <v>18</v>
      </c>
      <c r="I18" s="32" t="s">
        <v>19</v>
      </c>
      <c r="J18" s="32" t="s">
        <v>20</v>
      </c>
      <c r="K18" s="32" t="s">
        <v>21</v>
      </c>
      <c r="L18" s="153"/>
      <c r="M18" s="33">
        <v>0.9</v>
      </c>
      <c r="N18" s="34"/>
      <c r="P18" s="1"/>
      <c r="Q18" s="69"/>
      <c r="R18" s="69" t="e">
        <f>+V19*W19/S$17</f>
        <v>#VALUE!</v>
      </c>
      <c r="S18" s="69" t="e">
        <f>+X19*R18</f>
        <v>#VALUE!</v>
      </c>
      <c r="T18" s="69" t="str">
        <f>+R15&amp;U19&amp;S15&amp;Y19&amp;" "&amp;R16&amp;" "&amp;T19</f>
        <v>ESize/Size  Gallon Specific model</v>
      </c>
      <c r="U18" s="69" t="s">
        <v>37</v>
      </c>
      <c r="V18" s="74" t="s">
        <v>19</v>
      </c>
      <c r="W18" s="74" t="s">
        <v>20</v>
      </c>
      <c r="X18" s="74" t="s">
        <v>21</v>
      </c>
      <c r="Y18" s="73" t="s">
        <v>36</v>
      </c>
      <c r="Z18" s="74" t="s">
        <v>19</v>
      </c>
      <c r="AA18" s="74" t="s">
        <v>20</v>
      </c>
      <c r="AB18" s="74" t="s">
        <v>21</v>
      </c>
      <c r="AC18" s="74" t="s">
        <v>19</v>
      </c>
      <c r="AD18" s="74" t="s">
        <v>20</v>
      </c>
      <c r="AE18" s="74" t="s">
        <v>21</v>
      </c>
      <c r="AF18" s="75" t="s">
        <v>23</v>
      </c>
      <c r="AG18" s="59"/>
    </row>
    <row r="19" spans="1:33" ht="18">
      <c r="A19" s="1"/>
      <c r="D19" s="138" t="str">
        <f>+U19</f>
        <v>Size</v>
      </c>
      <c r="E19" s="83" t="s">
        <v>41</v>
      </c>
      <c r="F19" s="35">
        <v>0</v>
      </c>
      <c r="G19" s="36">
        <v>23.8125</v>
      </c>
      <c r="H19" s="37" t="e">
        <f>IF(R20=1,+S20*R18,S$16)</f>
        <v>#VALUE!</v>
      </c>
      <c r="I19" s="38" t="str">
        <f>+V19</f>
        <v>Length</v>
      </c>
      <c r="J19" s="38" t="str">
        <f>+W19</f>
        <v>Width</v>
      </c>
      <c r="K19" s="38" t="str">
        <f>+X19</f>
        <v>Height</v>
      </c>
      <c r="L19" s="39" t="e">
        <f>+S18</f>
        <v>#VALUE!</v>
      </c>
      <c r="M19" s="40" t="e">
        <f>ROUNDDOWN(+(L19*M$18)-H19,0)</f>
        <v>#VALUE!</v>
      </c>
      <c r="N19" s="41"/>
      <c r="P19" s="1"/>
      <c r="Q19" s="69"/>
      <c r="R19" s="68" t="e">
        <f>+Z19*AA19/S17</f>
        <v>#VALUE!</v>
      </c>
      <c r="S19" s="68" t="e">
        <f>+R19*AB19</f>
        <v>#VALUE!</v>
      </c>
      <c r="T19" s="62" t="str">
        <f>IF(T15=0,"",T15)</f>
        <v>Specific model</v>
      </c>
      <c r="U19" s="62" t="str">
        <f ca="1">INDIRECT(+$U$15&amp;U$17)</f>
        <v>Size</v>
      </c>
      <c r="V19" s="62" t="str">
        <f ca="1" t="shared" si="1" ref="V19:AE19">INDIRECT(+$U$15&amp;V17)</f>
        <v>Length</v>
      </c>
      <c r="W19" s="62" t="str">
        <f ca="1" t="shared" si="1"/>
        <v>Width</v>
      </c>
      <c r="X19" s="62" t="str">
        <f ca="1" t="shared" si="1"/>
        <v>Height</v>
      </c>
      <c r="Y19" s="62" t="str">
        <f ca="1" t="shared" si="1"/>
        <v>Size</v>
      </c>
      <c r="Z19" s="62" t="str">
        <f ca="1" t="shared" si="1"/>
        <v>Length</v>
      </c>
      <c r="AA19" s="62" t="str">
        <f ca="1" t="shared" si="1"/>
        <v>Width</v>
      </c>
      <c r="AB19" s="62" t="str">
        <f ca="1" t="shared" si="1"/>
        <v>Height</v>
      </c>
      <c r="AC19" s="62" t="str">
        <f ca="1" t="shared" si="1"/>
        <v>Length</v>
      </c>
      <c r="AD19" s="62" t="str">
        <f ca="1" t="shared" si="1"/>
        <v>Width</v>
      </c>
      <c r="AE19" s="62" t="str">
        <f ca="1" t="shared" si="1"/>
        <v>Height</v>
      </c>
      <c r="AF19" s="75"/>
      <c r="AG19" s="59"/>
    </row>
    <row r="20" spans="1:33" ht="18.75" thickBot="1">
      <c r="A20" s="1"/>
      <c r="D20" s="139" t="str">
        <f>+Y19</f>
        <v>Size</v>
      </c>
      <c r="E20" s="84" t="s">
        <v>42</v>
      </c>
      <c r="F20" s="87">
        <v>0</v>
      </c>
      <c r="G20" s="88">
        <v>23</v>
      </c>
      <c r="H20" s="89" t="e">
        <f>IF(R21=1,+S21*R19,S$16)</f>
        <v>#VALUE!</v>
      </c>
      <c r="I20" s="38" t="str">
        <f>+Z19</f>
        <v>Length</v>
      </c>
      <c r="J20" s="38" t="str">
        <f>+AA19</f>
        <v>Width</v>
      </c>
      <c r="K20" s="38" t="str">
        <f>+AB19</f>
        <v>Height</v>
      </c>
      <c r="L20" s="39" t="e">
        <f>+S19</f>
        <v>#VALUE!</v>
      </c>
      <c r="M20" s="40" t="e">
        <f>ROUNDDOWN(+(L20*M$18)-H20,0)</f>
        <v>#VALUE!</v>
      </c>
      <c r="N20" s="41"/>
      <c r="P20" s="1"/>
      <c r="Q20" s="69"/>
      <c r="R20" s="76">
        <f>IF(S20&gt;K19,0,1)</f>
        <v>1</v>
      </c>
      <c r="S20" s="62">
        <f>+(F19*12)+G19</f>
        <v>23.8125</v>
      </c>
      <c r="T20" s="69"/>
      <c r="U20" s="69"/>
      <c r="V20" s="69"/>
      <c r="W20" s="69"/>
      <c r="X20" s="69"/>
      <c r="Y20" s="69"/>
      <c r="Z20" s="69"/>
      <c r="AA20" s="69"/>
      <c r="AB20" s="71"/>
      <c r="AC20" s="69"/>
      <c r="AD20" s="69"/>
      <c r="AE20" s="69"/>
      <c r="AF20" s="69"/>
      <c r="AG20" s="59"/>
    </row>
    <row r="21" spans="1:33" ht="18.75" thickBot="1">
      <c r="A21" s="1"/>
      <c r="D21" s="157" t="s">
        <v>49</v>
      </c>
      <c r="E21" s="158"/>
      <c r="F21" s="158"/>
      <c r="G21" s="158"/>
      <c r="H21" s="159"/>
      <c r="I21" s="42" t="str">
        <f>+AC19</f>
        <v>Length</v>
      </c>
      <c r="J21" s="42" t="str">
        <f>+AD19</f>
        <v>Width</v>
      </c>
      <c r="K21" s="42" t="str">
        <f>+AE19</f>
        <v>Height</v>
      </c>
      <c r="L21" s="43"/>
      <c r="M21" s="44"/>
      <c r="N21" s="45"/>
      <c r="P21" s="1"/>
      <c r="Q21" s="69"/>
      <c r="R21" s="76">
        <f>IF(S21&gt;K20,0,1)</f>
        <v>1</v>
      </c>
      <c r="S21" s="62">
        <f>+(F20*12)+G20</f>
        <v>23</v>
      </c>
      <c r="T21" s="69"/>
      <c r="U21" s="69"/>
      <c r="V21" s="69"/>
      <c r="W21" s="69"/>
      <c r="X21" s="69"/>
      <c r="Y21" s="69"/>
      <c r="Z21" s="69"/>
      <c r="AA21" s="69"/>
      <c r="AB21" s="72"/>
      <c r="AC21" s="69"/>
      <c r="AD21" s="69"/>
      <c r="AE21" s="69"/>
      <c r="AF21" s="69"/>
      <c r="AG21" s="59"/>
    </row>
    <row r="22" spans="1:33" ht="15.75">
      <c r="A22" s="1"/>
      <c r="I22" s="46"/>
      <c r="J22" s="46"/>
      <c r="K22" s="46"/>
      <c r="L22" s="46"/>
      <c r="M22" s="46"/>
      <c r="N22" s="46"/>
      <c r="P22" s="1"/>
      <c r="Q22" s="69"/>
      <c r="R22" s="69"/>
      <c r="S22" s="69"/>
      <c r="T22" s="62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9"/>
      <c r="AG22" s="59"/>
    </row>
    <row r="23" spans="1:33" ht="26.25" customHeight="1">
      <c r="A23" s="1"/>
      <c r="D23" s="140" t="s">
        <v>24</v>
      </c>
      <c r="E23" s="141"/>
      <c r="F23" s="141"/>
      <c r="G23" s="141"/>
      <c r="H23" s="141"/>
      <c r="I23" s="141"/>
      <c r="J23" s="141"/>
      <c r="K23" s="141"/>
      <c r="L23" s="141"/>
      <c r="M23" s="142"/>
      <c r="N23" s="47"/>
      <c r="O23" s="47"/>
      <c r="P23" s="25"/>
      <c r="Q23" s="25"/>
      <c r="R23" s="79"/>
      <c r="S23" s="78"/>
      <c r="T23" s="78"/>
      <c r="U23" s="78"/>
      <c r="V23" s="78"/>
      <c r="W23" s="78"/>
      <c r="X23" s="78"/>
      <c r="Y23" s="78"/>
      <c r="Z23" s="78"/>
      <c r="AA23" s="78"/>
      <c r="AB23" s="80"/>
      <c r="AC23" s="80"/>
      <c r="AD23" s="80"/>
      <c r="AE23" s="80"/>
      <c r="AF23" s="80"/>
      <c r="AG23" s="59"/>
    </row>
    <row r="24" spans="1:33" ht="6.75" customHeight="1">
      <c r="A24" s="1"/>
      <c r="I24" s="144"/>
      <c r="J24" s="144"/>
      <c r="K24" s="23"/>
      <c r="L24" s="23"/>
      <c r="M24" s="23"/>
      <c r="N24" s="23"/>
      <c r="O24" s="48"/>
      <c r="P24" s="17"/>
      <c r="Q24" s="17"/>
      <c r="R24" s="60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9"/>
    </row>
    <row r="25" spans="1:41" ht="15" customHeight="1">
      <c r="A25" s="1"/>
      <c r="P25" s="1"/>
      <c r="Q25" s="1"/>
      <c r="R25" s="1"/>
      <c r="S25" s="68"/>
      <c r="T25" s="68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7"/>
      <c r="AF25" s="53"/>
      <c r="AG25" s="48"/>
      <c r="AH25" s="48"/>
      <c r="AI25" s="48"/>
      <c r="AJ25" s="48"/>
      <c r="AK25" s="48"/>
      <c r="AL25" s="48"/>
      <c r="AM25" s="48"/>
      <c r="AN25" s="48"/>
      <c r="AO25" s="48"/>
    </row>
    <row r="26" spans="1:41" ht="4.5" customHeight="1">
      <c r="A26" s="1"/>
      <c r="B26" s="1"/>
      <c r="C26" s="1"/>
      <c r="D26" s="1"/>
      <c r="E26" s="1"/>
      <c r="F26" s="1"/>
      <c r="G26" s="1"/>
      <c r="H26" s="1"/>
      <c r="I26" s="16"/>
      <c r="J26" s="16"/>
      <c r="K26" s="16"/>
      <c r="L26" s="16"/>
      <c r="M26" s="16"/>
      <c r="N26" s="16"/>
      <c r="O26" s="1"/>
      <c r="P26" s="1"/>
      <c r="Q26" s="1"/>
      <c r="R26" s="1"/>
      <c r="S26" s="68"/>
      <c r="T26" s="68" t="s">
        <v>54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7"/>
      <c r="AF26" s="17"/>
      <c r="AG26" s="48"/>
      <c r="AH26" s="48"/>
      <c r="AI26" s="48"/>
      <c r="AJ26" s="48"/>
      <c r="AK26" s="48"/>
      <c r="AL26" s="48"/>
      <c r="AM26" s="48"/>
      <c r="AN26" s="48"/>
      <c r="AO26" s="48"/>
    </row>
    <row r="27" spans="1:41" ht="33" customHeight="1">
      <c r="A27" s="1"/>
      <c r="B27" s="1"/>
      <c r="C27" s="1"/>
      <c r="D27" s="1"/>
      <c r="E27" s="1"/>
      <c r="F27" s="1"/>
      <c r="G27" s="1"/>
      <c r="H27" s="1"/>
      <c r="I27" s="16"/>
      <c r="J27" s="16"/>
      <c r="K27" s="16"/>
      <c r="L27" s="16"/>
      <c r="M27" s="16"/>
      <c r="N27" s="16"/>
      <c r="O27" s="1"/>
      <c r="P27" s="1"/>
      <c r="Q27" s="1"/>
      <c r="R27" s="68"/>
      <c r="S27" s="68"/>
      <c r="T27" s="90" t="str">
        <f>+Data2!C11</f>
        <v>D125/125</v>
      </c>
      <c r="U27" s="70">
        <v>1</v>
      </c>
      <c r="V27" s="70">
        <f aca="true" t="shared" si="2" ref="V27:V63">IF(F$16=T27,U27,V28)</f>
        <v>0</v>
      </c>
      <c r="W27" s="64"/>
      <c r="X27" s="1"/>
      <c r="Y27" s="1"/>
      <c r="Z27" s="1"/>
      <c r="AA27" s="1"/>
      <c r="AB27" s="1"/>
      <c r="AC27" s="1"/>
      <c r="AD27" s="1"/>
      <c r="AE27" s="17"/>
      <c r="AF27" s="66"/>
      <c r="AG27" s="54"/>
      <c r="AH27" s="54"/>
      <c r="AI27" s="54"/>
      <c r="AJ27" s="54"/>
      <c r="AK27" s="54"/>
      <c r="AL27" s="54"/>
      <c r="AM27" s="48"/>
      <c r="AN27" s="48"/>
      <c r="AO27" s="48"/>
    </row>
    <row r="28" spans="1:41" ht="15" customHeight="1">
      <c r="A28" s="1"/>
      <c r="B28" s="1"/>
      <c r="C28" s="1"/>
      <c r="D28" s="1"/>
      <c r="E28" s="1"/>
      <c r="F28" s="1"/>
      <c r="G28" s="1"/>
      <c r="H28" s="1"/>
      <c r="I28" s="16"/>
      <c r="J28" s="16"/>
      <c r="K28" s="16"/>
      <c r="L28" s="16"/>
      <c r="M28" s="16"/>
      <c r="N28" s="16"/>
      <c r="O28" s="1"/>
      <c r="P28" s="1"/>
      <c r="Q28" s="1"/>
      <c r="R28" s="68"/>
      <c r="S28" s="68"/>
      <c r="T28" s="90" t="str">
        <f>+Data2!C12</f>
        <v>D250/250</v>
      </c>
      <c r="U28" s="70">
        <v>2</v>
      </c>
      <c r="V28" s="70">
        <f t="shared" si="2"/>
        <v>0</v>
      </c>
      <c r="W28" s="64"/>
      <c r="X28" s="1"/>
      <c r="Y28" s="1"/>
      <c r="Z28" s="1"/>
      <c r="AA28" s="1"/>
      <c r="AB28" s="1"/>
      <c r="AC28" s="1"/>
      <c r="AD28" s="1"/>
      <c r="AE28" s="17"/>
      <c r="AF28" s="67"/>
      <c r="AG28" s="52"/>
      <c r="AH28" s="52"/>
      <c r="AI28" s="52"/>
      <c r="AJ28" s="52"/>
      <c r="AK28" s="52"/>
      <c r="AL28" s="52"/>
      <c r="AM28" s="48"/>
      <c r="AN28" s="48"/>
      <c r="AO28" s="48"/>
    </row>
    <row r="29" spans="1:41" ht="15">
      <c r="A29" s="1"/>
      <c r="B29" s="1"/>
      <c r="C29" s="1"/>
      <c r="D29" s="1"/>
      <c r="E29" s="1"/>
      <c r="F29" s="1"/>
      <c r="G29" s="1"/>
      <c r="H29" s="1"/>
      <c r="I29" s="16"/>
      <c r="J29" s="16"/>
      <c r="K29" s="16"/>
      <c r="L29" s="16"/>
      <c r="M29" s="16"/>
      <c r="N29" s="16"/>
      <c r="O29" s="1"/>
      <c r="P29" s="1"/>
      <c r="Q29" s="1"/>
      <c r="R29" s="68"/>
      <c r="S29" s="68"/>
      <c r="T29" s="90" t="str">
        <f>+Data2!C13</f>
        <v>D300/200</v>
      </c>
      <c r="U29" s="70">
        <v>3</v>
      </c>
      <c r="V29" s="70">
        <f t="shared" si="2"/>
        <v>0</v>
      </c>
      <c r="W29" s="65"/>
      <c r="X29" s="1"/>
      <c r="Y29" s="1"/>
      <c r="Z29" s="1"/>
      <c r="AA29" s="1"/>
      <c r="AB29" s="1"/>
      <c r="AC29" s="1"/>
      <c r="AD29" s="1"/>
      <c r="AE29" s="17"/>
      <c r="AF29" s="61"/>
      <c r="AG29" s="52"/>
      <c r="AH29" s="55"/>
      <c r="AI29" s="52"/>
      <c r="AJ29" s="55"/>
      <c r="AK29" s="52"/>
      <c r="AL29" s="55"/>
      <c r="AM29" s="48"/>
      <c r="AN29" s="48"/>
      <c r="AO29" s="48"/>
    </row>
    <row r="30" spans="1:41" ht="15">
      <c r="A30" s="1"/>
      <c r="B30" s="1"/>
      <c r="C30" s="1"/>
      <c r="D30" s="1"/>
      <c r="E30" s="1"/>
      <c r="F30" s="1"/>
      <c r="G30" s="1"/>
      <c r="H30" s="1"/>
      <c r="I30" s="16"/>
      <c r="J30" s="16"/>
      <c r="K30" s="16"/>
      <c r="L30" s="16"/>
      <c r="M30" s="16"/>
      <c r="N30" s="16"/>
      <c r="O30" s="1"/>
      <c r="P30" s="1"/>
      <c r="Q30" s="1"/>
      <c r="R30" s="68"/>
      <c r="S30" s="68"/>
      <c r="T30" s="90" t="str">
        <f>+Data2!C14</f>
        <v>D500/500</v>
      </c>
      <c r="U30" s="70">
        <v>4</v>
      </c>
      <c r="V30" s="70">
        <f t="shared" si="2"/>
        <v>0</v>
      </c>
      <c r="W30" s="65"/>
      <c r="X30" s="1"/>
      <c r="Y30" s="1"/>
      <c r="Z30" s="1"/>
      <c r="AA30" s="1"/>
      <c r="AB30" s="1"/>
      <c r="AC30" s="1"/>
      <c r="AD30" s="1"/>
      <c r="AE30" s="17"/>
      <c r="AF30" s="61"/>
      <c r="AG30" s="49"/>
      <c r="AH30" s="91"/>
      <c r="AI30" s="91"/>
      <c r="AJ30" s="92"/>
      <c r="AK30" s="48"/>
      <c r="AL30" s="48"/>
      <c r="AM30" s="48"/>
      <c r="AN30" s="48"/>
      <c r="AO30" s="48"/>
    </row>
    <row r="31" spans="1:41" ht="15">
      <c r="A31" s="1"/>
      <c r="B31" s="1"/>
      <c r="C31" s="1"/>
      <c r="D31" s="1"/>
      <c r="E31" s="1"/>
      <c r="F31" s="1"/>
      <c r="G31" s="1"/>
      <c r="H31" s="1"/>
      <c r="I31" s="16"/>
      <c r="J31" s="16"/>
      <c r="K31" s="16"/>
      <c r="L31" s="16"/>
      <c r="M31" s="16"/>
      <c r="N31" s="16"/>
      <c r="O31" s="1"/>
      <c r="P31" s="1"/>
      <c r="Q31" s="1"/>
      <c r="R31" s="68"/>
      <c r="S31" s="68"/>
      <c r="T31" s="90" t="str">
        <f>+Data2!C15</f>
        <v>D600/400</v>
      </c>
      <c r="U31" s="70">
        <v>5</v>
      </c>
      <c r="V31" s="70">
        <f t="shared" si="2"/>
        <v>0</v>
      </c>
      <c r="W31" s="65"/>
      <c r="X31" s="1"/>
      <c r="Y31" s="1"/>
      <c r="Z31" s="1"/>
      <c r="AA31" s="1"/>
      <c r="AB31" s="1"/>
      <c r="AC31" s="1"/>
      <c r="AD31" s="1"/>
      <c r="AE31" s="17"/>
      <c r="AF31" s="61"/>
      <c r="AG31" s="49"/>
      <c r="AH31" s="93"/>
      <c r="AI31" s="93"/>
      <c r="AJ31" s="94"/>
      <c r="AK31" s="48"/>
      <c r="AL31" s="48"/>
      <c r="AM31" s="48"/>
      <c r="AN31" s="48"/>
      <c r="AO31" s="48"/>
    </row>
    <row r="32" spans="1:41" ht="15">
      <c r="A32" s="1"/>
      <c r="B32" s="1"/>
      <c r="C32" s="1"/>
      <c r="D32" s="1"/>
      <c r="E32" s="1"/>
      <c r="F32" s="1"/>
      <c r="G32" s="1"/>
      <c r="H32" s="1"/>
      <c r="I32" s="16"/>
      <c r="J32" s="16"/>
      <c r="K32" s="16"/>
      <c r="L32" s="16"/>
      <c r="M32" s="16"/>
      <c r="N32" s="16"/>
      <c r="O32" s="1"/>
      <c r="P32" s="1"/>
      <c r="Q32" s="1"/>
      <c r="R32" s="68"/>
      <c r="S32" s="68"/>
      <c r="T32" s="90" t="str">
        <f>+Data2!C16</f>
        <v>D700/300</v>
      </c>
      <c r="U32" s="70">
        <v>6</v>
      </c>
      <c r="V32" s="70">
        <f t="shared" si="2"/>
        <v>0</v>
      </c>
      <c r="W32" s="65"/>
      <c r="X32" s="1"/>
      <c r="Y32" s="1"/>
      <c r="Z32" s="1"/>
      <c r="AA32" s="1"/>
      <c r="AB32" s="1"/>
      <c r="AC32" s="1"/>
      <c r="AD32" s="1"/>
      <c r="AE32" s="17"/>
      <c r="AF32" s="61"/>
      <c r="AG32" s="49"/>
      <c r="AH32" s="91"/>
      <c r="AI32" s="91"/>
      <c r="AJ32" s="92"/>
      <c r="AK32" s="48"/>
      <c r="AL32" s="48"/>
      <c r="AM32" s="48"/>
      <c r="AN32" s="48"/>
      <c r="AO32" s="48"/>
    </row>
    <row r="33" spans="1:41" ht="17.25">
      <c r="A33" s="1"/>
      <c r="B33" s="1"/>
      <c r="C33" s="1"/>
      <c r="D33" s="1"/>
      <c r="E33" s="1"/>
      <c r="F33" s="1"/>
      <c r="G33" s="1"/>
      <c r="H33" s="1"/>
      <c r="I33" s="16"/>
      <c r="J33" s="16"/>
      <c r="K33" s="16"/>
      <c r="L33" s="16"/>
      <c r="M33" s="16"/>
      <c r="N33" s="16"/>
      <c r="O33" s="1"/>
      <c r="P33" s="1"/>
      <c r="Q33" s="1"/>
      <c r="R33" s="68"/>
      <c r="S33" s="68"/>
      <c r="T33" s="90" t="str">
        <f>+Data2!C17</f>
        <v>D750/250</v>
      </c>
      <c r="U33" s="70">
        <v>7</v>
      </c>
      <c r="V33" s="70">
        <f t="shared" si="2"/>
        <v>0</v>
      </c>
      <c r="W33" s="65"/>
      <c r="X33" s="1"/>
      <c r="Y33" s="1"/>
      <c r="Z33" s="1"/>
      <c r="AA33" s="1"/>
      <c r="AB33" s="1"/>
      <c r="AC33" s="1"/>
      <c r="AD33" s="1"/>
      <c r="AE33" s="17"/>
      <c r="AF33" s="61"/>
      <c r="AG33" s="56"/>
      <c r="AH33" s="95"/>
      <c r="AI33" s="96"/>
      <c r="AJ33" s="28"/>
      <c r="AK33" s="57"/>
      <c r="AL33" s="57"/>
      <c r="AM33" s="57"/>
      <c r="AN33" s="48"/>
      <c r="AO33" s="48"/>
    </row>
    <row r="34" spans="1:41" ht="17.25">
      <c r="A34" s="1"/>
      <c r="B34" s="1"/>
      <c r="C34" s="1"/>
      <c r="D34" s="1"/>
      <c r="E34" s="1"/>
      <c r="F34" s="1"/>
      <c r="G34" s="1"/>
      <c r="H34" s="1"/>
      <c r="I34" s="16"/>
      <c r="J34" s="16"/>
      <c r="K34" s="16"/>
      <c r="L34" s="16"/>
      <c r="M34" s="16"/>
      <c r="N34" s="16"/>
      <c r="O34" s="1"/>
      <c r="P34" s="1"/>
      <c r="Q34" s="1"/>
      <c r="R34" s="68"/>
      <c r="S34" s="68"/>
      <c r="T34" s="90" t="str">
        <f>+Data2!C18</f>
        <v>D1000/500</v>
      </c>
      <c r="U34" s="70">
        <v>8</v>
      </c>
      <c r="V34" s="70">
        <f t="shared" si="2"/>
        <v>0</v>
      </c>
      <c r="W34" s="1"/>
      <c r="X34" s="1"/>
      <c r="Y34" s="1"/>
      <c r="Z34" s="1"/>
      <c r="AA34" s="1"/>
      <c r="AB34" s="1"/>
      <c r="AC34" s="1"/>
      <c r="AD34" s="1"/>
      <c r="AE34" s="17"/>
      <c r="AF34" s="61"/>
      <c r="AG34" s="56"/>
      <c r="AH34" s="95"/>
      <c r="AI34" s="96"/>
      <c r="AJ34" s="28"/>
      <c r="AK34" s="57"/>
      <c r="AL34" s="57"/>
      <c r="AM34" s="57"/>
      <c r="AN34" s="48"/>
      <c r="AO34" s="48"/>
    </row>
    <row r="35" spans="1:41" ht="15">
      <c r="A35" s="1"/>
      <c r="B35" s="1"/>
      <c r="C35" s="1"/>
      <c r="D35" s="1"/>
      <c r="E35" s="1"/>
      <c r="F35" s="1"/>
      <c r="G35" s="1"/>
      <c r="H35" s="1"/>
      <c r="I35" s="16"/>
      <c r="J35" s="16"/>
      <c r="K35" s="16"/>
      <c r="L35" s="16"/>
      <c r="M35" s="16"/>
      <c r="N35" s="16"/>
      <c r="O35" s="1"/>
      <c r="P35" s="1"/>
      <c r="Q35" s="1"/>
      <c r="R35" s="68"/>
      <c r="S35" s="68"/>
      <c r="T35" s="90" t="str">
        <f>+Data2!C19</f>
        <v>D1000/1000</v>
      </c>
      <c r="U35" s="70">
        <v>9</v>
      </c>
      <c r="V35" s="70">
        <f t="shared" si="2"/>
        <v>0</v>
      </c>
      <c r="W35" s="1"/>
      <c r="X35" s="1"/>
      <c r="Y35" s="1"/>
      <c r="Z35" s="1"/>
      <c r="AA35" s="1"/>
      <c r="AB35" s="1"/>
      <c r="AC35" s="1"/>
      <c r="AD35" s="1"/>
      <c r="AE35" s="17"/>
      <c r="AF35" s="61"/>
      <c r="AG35" s="49"/>
      <c r="AH35" s="48"/>
      <c r="AI35" s="48"/>
      <c r="AJ35" s="48"/>
      <c r="AK35" s="48"/>
      <c r="AL35" s="48"/>
      <c r="AM35" s="48"/>
      <c r="AN35" s="48"/>
      <c r="AO35" s="48"/>
    </row>
    <row r="36" spans="1:41" ht="15">
      <c r="A36" s="1"/>
      <c r="B36" s="1"/>
      <c r="C36" s="1"/>
      <c r="D36" s="1"/>
      <c r="E36" s="1"/>
      <c r="F36" s="1"/>
      <c r="G36" s="1"/>
      <c r="H36" s="1"/>
      <c r="I36" s="16"/>
      <c r="J36" s="16"/>
      <c r="K36" s="16"/>
      <c r="L36" s="16"/>
      <c r="M36" s="16"/>
      <c r="N36" s="16"/>
      <c r="O36" s="1"/>
      <c r="P36" s="1"/>
      <c r="Q36" s="1"/>
      <c r="R36" s="68"/>
      <c r="S36" s="68"/>
      <c r="T36" s="90" t="str">
        <f>+Data2!C20</f>
        <v>D1250/750</v>
      </c>
      <c r="U36" s="70">
        <v>10</v>
      </c>
      <c r="V36" s="70">
        <f t="shared" si="2"/>
        <v>0</v>
      </c>
      <c r="W36" s="1"/>
      <c r="X36" s="1"/>
      <c r="Y36" s="1"/>
      <c r="Z36" s="1"/>
      <c r="AA36" s="1"/>
      <c r="AB36" s="1"/>
      <c r="AC36" s="1"/>
      <c r="AD36" s="1"/>
      <c r="AE36" s="17"/>
      <c r="AF36" s="53"/>
      <c r="AG36" s="52"/>
      <c r="AH36" s="52"/>
      <c r="AI36" s="52"/>
      <c r="AJ36" s="52"/>
      <c r="AK36" s="52"/>
      <c r="AL36" s="52"/>
      <c r="AM36" s="52"/>
      <c r="AN36" s="52"/>
      <c r="AO36" s="48"/>
    </row>
    <row r="37" spans="1:41" ht="15">
      <c r="A37" s="1"/>
      <c r="B37" s="1"/>
      <c r="C37" s="1"/>
      <c r="D37" s="1"/>
      <c r="E37" s="1"/>
      <c r="F37" s="1"/>
      <c r="G37" s="1"/>
      <c r="H37" s="1"/>
      <c r="I37" s="16"/>
      <c r="J37" s="16"/>
      <c r="K37" s="16"/>
      <c r="L37" s="16"/>
      <c r="M37" s="16"/>
      <c r="N37" s="16"/>
      <c r="O37" s="1"/>
      <c r="P37" s="1"/>
      <c r="Q37" s="1"/>
      <c r="R37" s="68"/>
      <c r="S37" s="68"/>
      <c r="T37" s="90" t="str">
        <f>+Data2!C21</f>
        <v>D1500/500</v>
      </c>
      <c r="U37" s="70">
        <v>11</v>
      </c>
      <c r="V37" s="70">
        <f t="shared" si="2"/>
        <v>0</v>
      </c>
      <c r="W37" s="1"/>
      <c r="X37" s="1"/>
      <c r="Y37" s="1"/>
      <c r="Z37" s="1"/>
      <c r="AA37" s="1"/>
      <c r="AB37" s="1"/>
      <c r="AC37" s="1"/>
      <c r="AD37" s="1"/>
      <c r="AE37" s="17"/>
      <c r="AF37" s="53"/>
      <c r="AG37" s="49"/>
      <c r="AH37" s="48"/>
      <c r="AI37" s="48"/>
      <c r="AJ37" s="92"/>
      <c r="AK37" s="48"/>
      <c r="AL37" s="48"/>
      <c r="AM37" s="48"/>
      <c r="AN37" s="48"/>
      <c r="AO37" s="48"/>
    </row>
    <row r="38" spans="1:41" ht="15">
      <c r="A38" s="1"/>
      <c r="B38" s="1"/>
      <c r="C38" s="1"/>
      <c r="D38" s="1"/>
      <c r="E38" s="1"/>
      <c r="F38" s="1"/>
      <c r="G38" s="1"/>
      <c r="H38" s="1"/>
      <c r="I38" s="16"/>
      <c r="J38" s="16"/>
      <c r="K38" s="16"/>
      <c r="L38" s="16"/>
      <c r="M38" s="16"/>
      <c r="N38" s="16"/>
      <c r="O38" s="1"/>
      <c r="P38" s="1"/>
      <c r="Q38" s="1"/>
      <c r="R38" s="68"/>
      <c r="S38" s="68"/>
      <c r="T38" s="90" t="str">
        <f>+Data2!C22</f>
        <v>D1500/1500LP</v>
      </c>
      <c r="U38" s="70">
        <v>12</v>
      </c>
      <c r="V38" s="70">
        <f t="shared" si="2"/>
        <v>0</v>
      </c>
      <c r="W38" s="1"/>
      <c r="X38" s="1"/>
      <c r="Y38" s="1"/>
      <c r="Z38" s="1"/>
      <c r="AA38" s="1"/>
      <c r="AB38" s="1"/>
      <c r="AC38" s="1"/>
      <c r="AD38" s="1"/>
      <c r="AE38" s="17"/>
      <c r="AF38" s="61"/>
      <c r="AG38" s="49"/>
      <c r="AH38" s="50"/>
      <c r="AI38" s="50"/>
      <c r="AJ38" s="51"/>
      <c r="AK38" s="48"/>
      <c r="AL38" s="48"/>
      <c r="AM38" s="48"/>
      <c r="AN38" s="48"/>
      <c r="AO38" s="48"/>
    </row>
    <row r="39" spans="1:41" ht="15">
      <c r="A39" s="1"/>
      <c r="B39" s="1"/>
      <c r="C39" s="1"/>
      <c r="D39" s="1"/>
      <c r="E39" s="1"/>
      <c r="F39" s="1"/>
      <c r="G39" s="1"/>
      <c r="H39" s="1"/>
      <c r="I39" s="16"/>
      <c r="J39" s="16"/>
      <c r="K39" s="16"/>
      <c r="L39" s="16"/>
      <c r="M39" s="16"/>
      <c r="N39" s="16"/>
      <c r="O39" s="1"/>
      <c r="P39" s="1"/>
      <c r="Q39" s="1"/>
      <c r="R39" s="68"/>
      <c r="S39" s="68"/>
      <c r="T39" s="90" t="str">
        <f>+Data2!C23</f>
        <v>D2000/1000DW</v>
      </c>
      <c r="U39" s="70">
        <v>13</v>
      </c>
      <c r="V39" s="70">
        <f t="shared" si="2"/>
        <v>0</v>
      </c>
      <c r="W39" s="1"/>
      <c r="X39" s="1"/>
      <c r="Y39" s="1"/>
      <c r="Z39" s="1"/>
      <c r="AA39" s="1"/>
      <c r="AB39" s="1"/>
      <c r="AC39" s="1"/>
      <c r="AD39" s="1"/>
      <c r="AE39" s="17"/>
      <c r="AF39" s="61"/>
      <c r="AG39" s="49"/>
      <c r="AH39" s="48"/>
      <c r="AI39" s="48"/>
      <c r="AJ39" s="48"/>
      <c r="AK39" s="48"/>
      <c r="AL39" s="48"/>
      <c r="AM39" s="48"/>
      <c r="AN39" s="48"/>
      <c r="AO39" s="48"/>
    </row>
    <row r="40" spans="1:33" ht="15">
      <c r="A40" s="1"/>
      <c r="B40" s="1"/>
      <c r="C40" s="1"/>
      <c r="D40" s="1"/>
      <c r="E40" s="1"/>
      <c r="F40" s="1"/>
      <c r="G40" s="1"/>
      <c r="H40" s="1"/>
      <c r="I40" s="16"/>
      <c r="J40" s="16"/>
      <c r="K40" s="16"/>
      <c r="L40" s="16"/>
      <c r="M40" s="16"/>
      <c r="N40" s="16"/>
      <c r="O40" s="1"/>
      <c r="P40" s="1"/>
      <c r="Q40" s="1"/>
      <c r="R40" s="68"/>
      <c r="S40" s="68"/>
      <c r="T40" s="90" t="str">
        <f>+Data2!C24</f>
        <v>D2000/2000DW</v>
      </c>
      <c r="U40" s="70">
        <v>14</v>
      </c>
      <c r="V40" s="70">
        <f t="shared" si="2"/>
        <v>0</v>
      </c>
      <c r="W40" s="1"/>
      <c r="X40" s="1"/>
      <c r="Y40" s="1"/>
      <c r="Z40" s="1"/>
      <c r="AA40" s="1"/>
      <c r="AB40" s="1"/>
      <c r="AC40" s="1"/>
      <c r="AD40" s="1"/>
      <c r="AE40" s="17"/>
      <c r="AF40" s="61"/>
      <c r="AG40" s="49"/>
    </row>
    <row r="41" spans="18:33" ht="15">
      <c r="R41" s="68"/>
      <c r="S41" s="68"/>
      <c r="T41" s="90" t="str">
        <f>+Data2!C25</f>
        <v>D2000/2000HP</v>
      </c>
      <c r="U41" s="70">
        <v>15</v>
      </c>
      <c r="V41" s="70">
        <f t="shared" si="2"/>
        <v>0</v>
      </c>
      <c r="AE41" s="48"/>
      <c r="AF41" s="52"/>
      <c r="AG41" s="49"/>
    </row>
    <row r="42" spans="18:33" ht="15">
      <c r="R42" s="68"/>
      <c r="S42" s="68"/>
      <c r="T42" s="90" t="str">
        <f>+Data2!C26</f>
        <v>D2000/2000LP</v>
      </c>
      <c r="U42" s="70">
        <v>16</v>
      </c>
      <c r="V42" s="70">
        <f t="shared" si="2"/>
        <v>0</v>
      </c>
      <c r="AF42" s="52"/>
      <c r="AG42" s="49"/>
    </row>
    <row r="43" spans="18:22" ht="15">
      <c r="R43" s="68"/>
      <c r="S43" s="68"/>
      <c r="T43" s="90" t="str">
        <f>+Data2!C27</f>
        <v>D2500/1500LP</v>
      </c>
      <c r="U43" s="70">
        <v>17</v>
      </c>
      <c r="V43" s="70">
        <f t="shared" si="2"/>
        <v>0</v>
      </c>
    </row>
    <row r="44" spans="18:22" ht="15">
      <c r="R44" s="68"/>
      <c r="S44" s="68"/>
      <c r="T44" s="90" t="str">
        <f>+Data2!C28</f>
        <v>D2600/2600W</v>
      </c>
      <c r="U44" s="70">
        <v>18</v>
      </c>
      <c r="V44" s="70">
        <f t="shared" si="2"/>
        <v>0</v>
      </c>
    </row>
    <row r="45" spans="18:22" ht="15">
      <c r="R45" s="68"/>
      <c r="S45" s="68"/>
      <c r="T45" s="90" t="str">
        <f>+Data2!C29</f>
        <v>D3000/1000DW</v>
      </c>
      <c r="U45" s="70">
        <v>19</v>
      </c>
      <c r="V45" s="70">
        <f t="shared" si="2"/>
        <v>0</v>
      </c>
    </row>
    <row r="46" spans="18:22" ht="15">
      <c r="R46" s="68"/>
      <c r="S46" s="68"/>
      <c r="T46" s="90" t="str">
        <f>+Data2!C30</f>
        <v>D3000/1000HP</v>
      </c>
      <c r="U46" s="70">
        <v>20</v>
      </c>
      <c r="V46" s="70">
        <f t="shared" si="2"/>
        <v>0</v>
      </c>
    </row>
    <row r="47" spans="18:22" ht="15">
      <c r="R47" s="68"/>
      <c r="S47" s="68"/>
      <c r="T47" s="90" t="str">
        <f>+Data2!C31</f>
        <v>D3000/1000LP</v>
      </c>
      <c r="U47" s="70">
        <v>21</v>
      </c>
      <c r="V47" s="70">
        <f t="shared" si="2"/>
        <v>0</v>
      </c>
    </row>
    <row r="48" spans="18:22" ht="15">
      <c r="R48" s="68"/>
      <c r="S48" s="68"/>
      <c r="T48" s="90" t="str">
        <f>+Data2!C32</f>
        <v>D3000/3000</v>
      </c>
      <c r="U48" s="70">
        <v>22</v>
      </c>
      <c r="V48" s="70">
        <f t="shared" si="2"/>
        <v>0</v>
      </c>
    </row>
    <row r="49" spans="18:22" ht="15">
      <c r="R49" s="68"/>
      <c r="S49" s="68"/>
      <c r="T49" s="90" t="str">
        <f>+Data2!C33</f>
        <v>D4000/2000</v>
      </c>
      <c r="U49" s="70">
        <v>23</v>
      </c>
      <c r="V49" s="70">
        <f t="shared" si="2"/>
        <v>0</v>
      </c>
    </row>
    <row r="50" spans="18:22" ht="15">
      <c r="R50" s="68"/>
      <c r="S50" s="68"/>
      <c r="T50" s="90" t="str">
        <f>+Data2!C34</f>
        <v>D4000/4000</v>
      </c>
      <c r="U50" s="70">
        <v>24</v>
      </c>
      <c r="V50" s="70">
        <f t="shared" si="2"/>
        <v>0</v>
      </c>
    </row>
    <row r="51" spans="18:22" ht="15">
      <c r="R51" s="68"/>
      <c r="S51" s="68"/>
      <c r="T51" s="90" t="str">
        <f>+Data2!C35</f>
        <v>D5000/1000</v>
      </c>
      <c r="U51" s="70">
        <v>25</v>
      </c>
      <c r="V51" s="70">
        <f t="shared" si="2"/>
        <v>0</v>
      </c>
    </row>
    <row r="52" spans="18:22" ht="15">
      <c r="R52" s="68"/>
      <c r="S52" s="68"/>
      <c r="T52" s="90" t="str">
        <f>+Data2!C36</f>
        <v>D5000/3000</v>
      </c>
      <c r="U52" s="70">
        <v>26</v>
      </c>
      <c r="V52" s="70">
        <f t="shared" si="2"/>
        <v>0</v>
      </c>
    </row>
    <row r="53" spans="18:22" ht="15">
      <c r="R53" s="68"/>
      <c r="S53" s="68"/>
      <c r="T53" s="90" t="str">
        <f>+Data2!C37</f>
        <v>D5000/5000</v>
      </c>
      <c r="U53" s="70">
        <v>27</v>
      </c>
      <c r="V53" s="70">
        <f t="shared" si="2"/>
        <v>0</v>
      </c>
    </row>
    <row r="54" spans="18:22" ht="15">
      <c r="R54" s="68"/>
      <c r="S54" s="68"/>
      <c r="T54" s="90" t="str">
        <f>+Data2!C38</f>
        <v>D6000/2000</v>
      </c>
      <c r="U54" s="70">
        <v>28</v>
      </c>
      <c r="V54" s="70">
        <f t="shared" si="2"/>
        <v>0</v>
      </c>
    </row>
    <row r="55" spans="18:22" ht="15">
      <c r="R55" s="68"/>
      <c r="S55" s="68"/>
      <c r="T55" s="90" t="str">
        <f>+Data2!C39</f>
        <v>D6000/4000</v>
      </c>
      <c r="U55" s="70">
        <v>29</v>
      </c>
      <c r="V55" s="70">
        <f t="shared" si="2"/>
        <v>0</v>
      </c>
    </row>
    <row r="56" spans="18:22" ht="15">
      <c r="R56" s="68"/>
      <c r="S56" s="68"/>
      <c r="T56" s="90" t="str">
        <f>+Data2!C40</f>
        <v>D6000/6000</v>
      </c>
      <c r="U56" s="70">
        <v>30</v>
      </c>
      <c r="V56" s="70">
        <f t="shared" si="2"/>
        <v>0</v>
      </c>
    </row>
    <row r="57" spans="18:22" ht="15">
      <c r="R57" s="68"/>
      <c r="S57" s="68"/>
      <c r="T57" s="90" t="str">
        <f>+Data2!C41</f>
        <v>D7000/3000</v>
      </c>
      <c r="U57" s="70">
        <v>31</v>
      </c>
      <c r="V57" s="70">
        <f t="shared" si="2"/>
        <v>0</v>
      </c>
    </row>
    <row r="58" spans="18:22" ht="15">
      <c r="R58" s="68"/>
      <c r="S58" s="68"/>
      <c r="T58" s="90" t="str">
        <f>+Data2!C42</f>
        <v>D7000/5000</v>
      </c>
      <c r="U58" s="70">
        <v>32</v>
      </c>
      <c r="V58" s="70">
        <f t="shared" si="2"/>
        <v>0</v>
      </c>
    </row>
    <row r="59" spans="18:22" ht="15">
      <c r="R59" s="68"/>
      <c r="S59" s="68"/>
      <c r="T59" s="90" t="str">
        <f>+Data2!C43</f>
        <v>D8000/4000</v>
      </c>
      <c r="U59" s="70">
        <v>33</v>
      </c>
      <c r="V59" s="70">
        <f t="shared" si="2"/>
        <v>0</v>
      </c>
    </row>
    <row r="60" spans="18:22" ht="15">
      <c r="R60" s="68"/>
      <c r="S60" s="68"/>
      <c r="T60" s="90" t="str">
        <f>+Data2!C44</f>
        <v>D8500/3500</v>
      </c>
      <c r="U60" s="70">
        <v>34</v>
      </c>
      <c r="V60" s="70">
        <f t="shared" si="2"/>
        <v>0</v>
      </c>
    </row>
    <row r="61" spans="18:22" ht="15">
      <c r="R61" s="68"/>
      <c r="S61" s="68"/>
      <c r="T61" s="90" t="str">
        <f>+Data2!C45</f>
        <v>D9000/1000</v>
      </c>
      <c r="U61" s="70">
        <v>35</v>
      </c>
      <c r="V61" s="70">
        <f t="shared" si="2"/>
        <v>0</v>
      </c>
    </row>
    <row r="62" spans="18:22" ht="15">
      <c r="R62" s="68"/>
      <c r="S62" s="68"/>
      <c r="T62" s="90" t="str">
        <f>+Data2!C46</f>
        <v>D9000/3000</v>
      </c>
      <c r="U62" s="70">
        <v>36</v>
      </c>
      <c r="V62" s="70">
        <f t="shared" si="2"/>
        <v>0</v>
      </c>
    </row>
    <row r="63" spans="18:22" ht="15">
      <c r="R63" s="68"/>
      <c r="S63" s="68"/>
      <c r="T63" s="90" t="str">
        <f>+Data2!C47</f>
        <v>D10000/2000</v>
      </c>
      <c r="U63" s="70">
        <v>37</v>
      </c>
      <c r="V63" s="70">
        <f t="shared" si="2"/>
        <v>0</v>
      </c>
    </row>
    <row r="64" spans="18:22" ht="15">
      <c r="R64" s="100"/>
      <c r="S64" s="59"/>
      <c r="T64" s="101"/>
      <c r="U64" s="118"/>
      <c r="V64" s="118"/>
    </row>
    <row r="65" spans="18:22" ht="15">
      <c r="R65" s="100"/>
      <c r="S65" s="59"/>
      <c r="T65" s="101"/>
      <c r="U65" s="118"/>
      <c r="V65" s="118"/>
    </row>
    <row r="66" spans="18:22" ht="15">
      <c r="R66" s="100"/>
      <c r="S66" s="59"/>
      <c r="T66" s="101"/>
      <c r="U66" s="118"/>
      <c r="V66" s="118"/>
    </row>
    <row r="67" spans="18:22" ht="15">
      <c r="R67" s="100"/>
      <c r="S67" s="59"/>
      <c r="T67" s="101"/>
      <c r="U67" s="118"/>
      <c r="V67" s="118"/>
    </row>
    <row r="68" spans="18:22" ht="15">
      <c r="R68" s="100"/>
      <c r="S68" s="59"/>
      <c r="T68" s="101"/>
      <c r="U68" s="118"/>
      <c r="V68" s="118"/>
    </row>
    <row r="69" spans="18:22" ht="15">
      <c r="R69" s="100"/>
      <c r="S69" s="59"/>
      <c r="T69" s="101"/>
      <c r="U69" s="118"/>
      <c r="V69" s="118"/>
    </row>
    <row r="70" spans="18:22" ht="15">
      <c r="R70" s="100"/>
      <c r="S70" s="59"/>
      <c r="T70" s="101"/>
      <c r="U70" s="118"/>
      <c r="V70" s="118"/>
    </row>
    <row r="71" spans="18:22" ht="15">
      <c r="R71" s="100"/>
      <c r="S71" s="59"/>
      <c r="T71" s="101"/>
      <c r="U71" s="118"/>
      <c r="V71" s="118"/>
    </row>
    <row r="72" spans="18:22" ht="15">
      <c r="R72" s="100"/>
      <c r="S72" s="59"/>
      <c r="T72" s="101"/>
      <c r="U72" s="118"/>
      <c r="V72" s="118"/>
    </row>
    <row r="73" spans="18:22" ht="15">
      <c r="R73" s="100"/>
      <c r="S73" s="59"/>
      <c r="T73" s="101"/>
      <c r="U73" s="118"/>
      <c r="V73" s="118"/>
    </row>
    <row r="74" spans="18:22" ht="15">
      <c r="R74" s="100"/>
      <c r="S74" s="59"/>
      <c r="T74" s="101"/>
      <c r="U74" s="118"/>
      <c r="V74" s="118"/>
    </row>
    <row r="75" spans="18:22" ht="15">
      <c r="R75" s="100"/>
      <c r="S75" s="59"/>
      <c r="T75" s="101"/>
      <c r="U75" s="118"/>
      <c r="V75" s="118"/>
    </row>
    <row r="76" spans="18:22" ht="15">
      <c r="R76" s="100"/>
      <c r="S76" s="59"/>
      <c r="T76" s="101"/>
      <c r="U76" s="118"/>
      <c r="V76" s="118"/>
    </row>
  </sheetData>
  <sheetProtection sheet="1" objects="1" scenarios="1" selectLockedCells="1"/>
  <mergeCells count="14">
    <mergeCell ref="D3:M3"/>
    <mergeCell ref="D8:M8"/>
    <mergeCell ref="D4:M4"/>
    <mergeCell ref="D6:L6"/>
    <mergeCell ref="D23:M23"/>
    <mergeCell ref="D5:L5"/>
    <mergeCell ref="I24:J24"/>
    <mergeCell ref="F17:G17"/>
    <mergeCell ref="C10:N10"/>
    <mergeCell ref="I17:K17"/>
    <mergeCell ref="L16:L18"/>
    <mergeCell ref="F16:J16"/>
    <mergeCell ref="D16:E16"/>
    <mergeCell ref="D21:H21"/>
  </mergeCells>
  <dataValidations count="1">
    <dataValidation type="list" allowBlank="1" showInputMessage="1" showErrorMessage="1" promptTitle="List of available E-Split Charts" prompt="Please use arrow to the right to activate drop-down list and then click on desired size from the list." errorTitle="ERROR" error="Please choose from drop-down list using arrow to the right. " sqref="F16:J16">
      <formula1>$T$26:$T$63</formula1>
    </dataValidation>
  </dataValidations>
  <hyperlinks>
    <hyperlink ref="I14" r:id="rId1" display="http://www.convault.com"/>
    <hyperlink ref="I13" r:id="rId2" display="info@convault.com"/>
  </hyperlinks>
  <printOptions horizontalCentered="1"/>
  <pageMargins left="0.5" right="0.5" top="1" bottom="1" header="0.5" footer="0.5"/>
  <pageSetup fitToHeight="1" fitToWidth="1" horizontalDpi="600" verticalDpi="600" orientation="landscape" r:id="rId4"/>
  <headerFooter alignWithMargins="0">
    <oddFooter>&amp;CPrinted &amp;D at &amp;T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zoomScale="75" zoomScaleNormal="75" workbookViewId="0" topLeftCell="A1">
      <selection activeCell="E10" sqref="E10"/>
    </sheetView>
  </sheetViews>
  <sheetFormatPr defaultColWidth="9.140625" defaultRowHeight="12.75"/>
  <cols>
    <col min="1" max="1" width="1.7109375" style="116" customWidth="1"/>
    <col min="2" max="2" width="2.57421875" style="116" customWidth="1"/>
    <col min="3" max="3" width="14.140625" style="116" bestFit="1" customWidth="1"/>
    <col min="4" max="4" width="3.7109375" style="116" customWidth="1"/>
    <col min="5" max="5" width="12.7109375" style="116" bestFit="1" customWidth="1"/>
    <col min="6" max="6" width="7.7109375" style="116" bestFit="1" customWidth="1"/>
    <col min="7" max="7" width="7.140625" style="116" bestFit="1" customWidth="1"/>
    <col min="8" max="8" width="10.8515625" style="116" bestFit="1" customWidth="1"/>
    <col min="9" max="10" width="9.57421875" style="116" bestFit="1" customWidth="1"/>
    <col min="11" max="11" width="5.8515625" style="116" bestFit="1" customWidth="1"/>
    <col min="12" max="12" width="10.7109375" style="116" bestFit="1" customWidth="1"/>
    <col min="13" max="14" width="9.57421875" style="116" bestFit="1" customWidth="1"/>
    <col min="15" max="15" width="10.7109375" style="116" bestFit="1" customWidth="1"/>
    <col min="16" max="16" width="9.57421875" style="116" bestFit="1" customWidth="1"/>
    <col min="17" max="17" width="10.7109375" style="116" bestFit="1" customWidth="1"/>
    <col min="18" max="18" width="2.140625" style="116" customWidth="1"/>
    <col min="19" max="16384" width="8.8515625" style="116" customWidth="1"/>
  </cols>
  <sheetData>
    <row r="1" spans="1:17" s="115" customFormat="1" ht="12">
      <c r="A1" s="119" t="s">
        <v>46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ht="18">
      <c r="A2" s="97"/>
      <c r="B2" s="97"/>
      <c r="C2" s="132" t="s">
        <v>40</v>
      </c>
      <c r="D2" s="98"/>
      <c r="E2" s="98"/>
      <c r="F2" s="98"/>
      <c r="G2" s="98"/>
      <c r="H2" s="99"/>
      <c r="I2" s="99"/>
      <c r="J2" s="99"/>
      <c r="K2" s="99"/>
      <c r="L2" s="99"/>
      <c r="M2" s="99"/>
      <c r="N2" s="99"/>
      <c r="O2" s="99"/>
      <c r="P2" s="99"/>
      <c r="Q2" s="99"/>
    </row>
    <row r="3" spans="1:17" ht="1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ht="12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</row>
    <row r="5" spans="1:17" ht="12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spans="1:17" ht="12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</row>
    <row r="7" spans="1:17" ht="12.75" thickBo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</row>
    <row r="8" spans="1:17" ht="12">
      <c r="A8" s="99"/>
      <c r="B8" s="99"/>
      <c r="C8" s="99"/>
      <c r="D8" s="102"/>
      <c r="E8" s="103"/>
      <c r="F8" s="104"/>
      <c r="G8" s="164" t="s">
        <v>31</v>
      </c>
      <c r="H8" s="165"/>
      <c r="I8" s="165"/>
      <c r="J8" s="166"/>
      <c r="K8" s="164" t="s">
        <v>32</v>
      </c>
      <c r="L8" s="165"/>
      <c r="M8" s="165"/>
      <c r="N8" s="166"/>
      <c r="O8" s="164" t="s">
        <v>28</v>
      </c>
      <c r="P8" s="165"/>
      <c r="Q8" s="166"/>
    </row>
    <row r="9" spans="1:17" ht="3" customHeight="1">
      <c r="A9" s="99"/>
      <c r="B9" s="99"/>
      <c r="C9" s="99"/>
      <c r="D9" s="105"/>
      <c r="E9" s="106"/>
      <c r="F9" s="107"/>
      <c r="G9" s="108"/>
      <c r="H9" s="109"/>
      <c r="I9" s="109"/>
      <c r="J9" s="110"/>
      <c r="K9" s="108"/>
      <c r="L9" s="109"/>
      <c r="M9" s="109"/>
      <c r="N9" s="110"/>
      <c r="O9" s="108"/>
      <c r="P9" s="111"/>
      <c r="Q9" s="107"/>
    </row>
    <row r="10" spans="1:18" ht="26.25" thickBot="1">
      <c r="A10" s="99"/>
      <c r="B10" s="99"/>
      <c r="C10" s="113"/>
      <c r="D10" s="114"/>
      <c r="E10" s="112" t="s">
        <v>35</v>
      </c>
      <c r="F10" s="133" t="s">
        <v>34</v>
      </c>
      <c r="G10" s="134" t="s">
        <v>33</v>
      </c>
      <c r="H10" s="135" t="s">
        <v>19</v>
      </c>
      <c r="I10" s="135" t="s">
        <v>20</v>
      </c>
      <c r="J10" s="136" t="s">
        <v>21</v>
      </c>
      <c r="K10" s="134" t="s">
        <v>33</v>
      </c>
      <c r="L10" s="135" t="s">
        <v>19</v>
      </c>
      <c r="M10" s="135" t="s">
        <v>20</v>
      </c>
      <c r="N10" s="136" t="s">
        <v>21</v>
      </c>
      <c r="O10" s="137" t="s">
        <v>19</v>
      </c>
      <c r="P10" s="135" t="s">
        <v>20</v>
      </c>
      <c r="Q10" s="136" t="s">
        <v>21</v>
      </c>
      <c r="R10" s="117"/>
    </row>
    <row r="11" spans="1:18" ht="15">
      <c r="A11" s="99"/>
      <c r="B11" s="99"/>
      <c r="C11" s="113" t="str">
        <f aca="true" t="shared" si="0" ref="C11:C47">+"D"&amp;G11&amp;"/"&amp;K11&amp;F11</f>
        <v>D125/125</v>
      </c>
      <c r="D11" s="163"/>
      <c r="E11" s="130">
        <v>250</v>
      </c>
      <c r="F11" s="120" t="s">
        <v>53</v>
      </c>
      <c r="G11" s="121">
        <v>125</v>
      </c>
      <c r="H11" s="122">
        <v>80.25</v>
      </c>
      <c r="I11" s="122">
        <v>16.375</v>
      </c>
      <c r="J11" s="123">
        <v>23</v>
      </c>
      <c r="K11" s="121">
        <v>125</v>
      </c>
      <c r="L11" s="124">
        <v>80.25</v>
      </c>
      <c r="M11" s="124">
        <v>16.375</v>
      </c>
      <c r="N11" s="125">
        <v>23</v>
      </c>
      <c r="O11" s="124">
        <v>92</v>
      </c>
      <c r="P11" s="124">
        <v>45</v>
      </c>
      <c r="Q11" s="125">
        <v>39</v>
      </c>
      <c r="R11" s="117"/>
    </row>
    <row r="12" spans="1:18" ht="15">
      <c r="A12" s="99"/>
      <c r="B12" s="99"/>
      <c r="C12" s="113" t="str">
        <f t="shared" si="0"/>
        <v>D250/250</v>
      </c>
      <c r="D12" s="163"/>
      <c r="E12" s="131">
        <v>500</v>
      </c>
      <c r="F12" s="126" t="s">
        <v>53</v>
      </c>
      <c r="G12" s="121">
        <v>250</v>
      </c>
      <c r="H12" s="122">
        <v>119</v>
      </c>
      <c r="I12" s="122">
        <v>20.875</v>
      </c>
      <c r="J12" s="123">
        <v>24</v>
      </c>
      <c r="K12" s="121">
        <v>250</v>
      </c>
      <c r="L12" s="124">
        <v>119</v>
      </c>
      <c r="M12" s="124">
        <v>20.875</v>
      </c>
      <c r="N12" s="125">
        <v>24</v>
      </c>
      <c r="O12" s="124">
        <v>132</v>
      </c>
      <c r="P12" s="124">
        <v>54</v>
      </c>
      <c r="Q12" s="125">
        <v>40</v>
      </c>
      <c r="R12" s="117"/>
    </row>
    <row r="13" spans="1:18" ht="15">
      <c r="A13" s="99"/>
      <c r="B13" s="99"/>
      <c r="C13" s="113" t="str">
        <f t="shared" si="0"/>
        <v>D300/200</v>
      </c>
      <c r="D13" s="163"/>
      <c r="E13" s="131">
        <v>500</v>
      </c>
      <c r="F13" s="127" t="s">
        <v>53</v>
      </c>
      <c r="G13" s="121">
        <v>300</v>
      </c>
      <c r="H13" s="128">
        <v>119</v>
      </c>
      <c r="I13" s="128">
        <v>24.875</v>
      </c>
      <c r="J13" s="123">
        <v>24</v>
      </c>
      <c r="K13" s="121">
        <v>200</v>
      </c>
      <c r="L13" s="124">
        <v>119</v>
      </c>
      <c r="M13" s="124">
        <v>16.875</v>
      </c>
      <c r="N13" s="125">
        <v>24</v>
      </c>
      <c r="O13" s="124">
        <v>132</v>
      </c>
      <c r="P13" s="124">
        <v>54</v>
      </c>
      <c r="Q13" s="125">
        <v>40</v>
      </c>
      <c r="R13" s="117"/>
    </row>
    <row r="14" spans="1:18" ht="15">
      <c r="A14" s="99"/>
      <c r="B14" s="99"/>
      <c r="C14" s="113" t="str">
        <f t="shared" si="0"/>
        <v>D500/500</v>
      </c>
      <c r="D14" s="163"/>
      <c r="E14" s="131">
        <v>1000</v>
      </c>
      <c r="F14" s="127" t="s">
        <v>53</v>
      </c>
      <c r="G14" s="121">
        <v>500</v>
      </c>
      <c r="H14" s="128">
        <v>119</v>
      </c>
      <c r="I14" s="128">
        <v>27.875</v>
      </c>
      <c r="J14" s="129">
        <v>36</v>
      </c>
      <c r="K14" s="121">
        <v>500</v>
      </c>
      <c r="L14" s="124">
        <v>119</v>
      </c>
      <c r="M14" s="124">
        <v>27.875</v>
      </c>
      <c r="N14" s="125">
        <v>36</v>
      </c>
      <c r="O14" s="124">
        <v>132</v>
      </c>
      <c r="P14" s="124">
        <v>68</v>
      </c>
      <c r="Q14" s="125">
        <v>52</v>
      </c>
      <c r="R14" s="117"/>
    </row>
    <row r="15" spans="1:17" ht="15">
      <c r="A15" s="99"/>
      <c r="B15" s="99"/>
      <c r="C15" s="113" t="str">
        <f t="shared" si="0"/>
        <v>D600/400</v>
      </c>
      <c r="D15" s="99"/>
      <c r="E15" s="131">
        <v>1000</v>
      </c>
      <c r="F15" s="127" t="s">
        <v>53</v>
      </c>
      <c r="G15" s="121">
        <v>600</v>
      </c>
      <c r="H15" s="128">
        <v>120.25</v>
      </c>
      <c r="I15" s="128">
        <v>32.125</v>
      </c>
      <c r="J15" s="129">
        <v>36</v>
      </c>
      <c r="K15" s="121">
        <v>400</v>
      </c>
      <c r="L15" s="124">
        <v>120.25</v>
      </c>
      <c r="M15" s="124">
        <v>22</v>
      </c>
      <c r="N15" s="125">
        <v>36</v>
      </c>
      <c r="O15" s="124">
        <v>132</v>
      </c>
      <c r="P15" s="124">
        <v>68</v>
      </c>
      <c r="Q15" s="125">
        <v>52</v>
      </c>
    </row>
    <row r="16" spans="1:17" ht="15">
      <c r="A16" s="99"/>
      <c r="B16" s="99"/>
      <c r="C16" s="113" t="str">
        <f t="shared" si="0"/>
        <v>D700/300</v>
      </c>
      <c r="D16" s="99"/>
      <c r="E16" s="131">
        <v>1000</v>
      </c>
      <c r="F16" s="127" t="s">
        <v>53</v>
      </c>
      <c r="G16" s="121">
        <v>700</v>
      </c>
      <c r="H16" s="128">
        <v>120.25</v>
      </c>
      <c r="I16" s="128">
        <v>38.75</v>
      </c>
      <c r="J16" s="129">
        <v>36</v>
      </c>
      <c r="K16" s="121">
        <v>300</v>
      </c>
      <c r="L16" s="124">
        <v>120.25</v>
      </c>
      <c r="M16" s="124">
        <v>16.625</v>
      </c>
      <c r="N16" s="125">
        <v>36</v>
      </c>
      <c r="O16" s="124">
        <v>132</v>
      </c>
      <c r="P16" s="124">
        <v>68</v>
      </c>
      <c r="Q16" s="125">
        <v>52</v>
      </c>
    </row>
    <row r="17" spans="1:17" ht="15">
      <c r="A17" s="99"/>
      <c r="B17" s="99"/>
      <c r="C17" s="113" t="str">
        <f t="shared" si="0"/>
        <v>D750/250</v>
      </c>
      <c r="D17" s="99"/>
      <c r="E17" s="131">
        <v>1000</v>
      </c>
      <c r="F17" s="127" t="s">
        <v>53</v>
      </c>
      <c r="G17" s="121">
        <v>750</v>
      </c>
      <c r="H17" s="128">
        <v>119</v>
      </c>
      <c r="I17" s="128">
        <v>41.75</v>
      </c>
      <c r="J17" s="129">
        <v>36</v>
      </c>
      <c r="K17" s="121">
        <v>250</v>
      </c>
      <c r="L17" s="124">
        <v>119</v>
      </c>
      <c r="M17" s="124">
        <v>13.75</v>
      </c>
      <c r="N17" s="125">
        <v>36</v>
      </c>
      <c r="O17" s="124">
        <v>132</v>
      </c>
      <c r="P17" s="124">
        <v>68</v>
      </c>
      <c r="Q17" s="125">
        <v>52</v>
      </c>
    </row>
    <row r="18" spans="1:17" ht="15">
      <c r="A18" s="99"/>
      <c r="B18" s="99"/>
      <c r="C18" s="113" t="str">
        <f t="shared" si="0"/>
        <v>D1000/500</v>
      </c>
      <c r="D18" s="99"/>
      <c r="E18" s="131">
        <v>1500</v>
      </c>
      <c r="F18" s="127" t="s">
        <v>53</v>
      </c>
      <c r="G18" s="121">
        <v>1000</v>
      </c>
      <c r="H18" s="128">
        <v>122.25</v>
      </c>
      <c r="I18" s="128">
        <v>54.875</v>
      </c>
      <c r="J18" s="129">
        <v>36</v>
      </c>
      <c r="K18" s="121">
        <v>500</v>
      </c>
      <c r="L18" s="124">
        <v>122.25</v>
      </c>
      <c r="M18" s="124">
        <v>26.875</v>
      </c>
      <c r="N18" s="125">
        <v>36</v>
      </c>
      <c r="O18" s="124">
        <v>135</v>
      </c>
      <c r="P18" s="124">
        <v>96</v>
      </c>
      <c r="Q18" s="125">
        <v>66</v>
      </c>
    </row>
    <row r="19" spans="1:17" ht="15">
      <c r="A19" s="99"/>
      <c r="B19" s="99"/>
      <c r="C19" s="113" t="str">
        <f t="shared" si="0"/>
        <v>D1000/1000</v>
      </c>
      <c r="D19" s="99"/>
      <c r="E19" s="131">
        <v>2000</v>
      </c>
      <c r="F19" s="127" t="s">
        <v>53</v>
      </c>
      <c r="G19" s="121">
        <v>1000</v>
      </c>
      <c r="H19" s="128">
        <v>122</v>
      </c>
      <c r="I19" s="128">
        <v>41.3125</v>
      </c>
      <c r="J19" s="129">
        <v>46.75</v>
      </c>
      <c r="K19" s="121">
        <v>1000</v>
      </c>
      <c r="L19" s="124">
        <v>122</v>
      </c>
      <c r="M19" s="124">
        <v>41.3125</v>
      </c>
      <c r="N19" s="125">
        <v>46.75</v>
      </c>
      <c r="O19" s="124">
        <v>135</v>
      </c>
      <c r="P19" s="124">
        <v>96</v>
      </c>
      <c r="Q19" s="125">
        <v>66</v>
      </c>
    </row>
    <row r="20" spans="1:17" ht="15">
      <c r="A20" s="99"/>
      <c r="B20" s="99"/>
      <c r="C20" s="113" t="str">
        <f t="shared" si="0"/>
        <v>D1250/750</v>
      </c>
      <c r="D20" s="99"/>
      <c r="E20" s="131">
        <v>2000</v>
      </c>
      <c r="F20" s="127" t="s">
        <v>53</v>
      </c>
      <c r="G20" s="121">
        <v>1250</v>
      </c>
      <c r="H20" s="128">
        <v>122</v>
      </c>
      <c r="I20" s="128">
        <v>51.875</v>
      </c>
      <c r="J20" s="129">
        <v>46.8125</v>
      </c>
      <c r="K20" s="121">
        <v>750</v>
      </c>
      <c r="L20" s="124">
        <v>122</v>
      </c>
      <c r="M20" s="124">
        <v>31.96</v>
      </c>
      <c r="N20" s="125">
        <v>46.8125</v>
      </c>
      <c r="O20" s="124">
        <v>135</v>
      </c>
      <c r="P20" s="124">
        <v>96</v>
      </c>
      <c r="Q20" s="125">
        <v>66</v>
      </c>
    </row>
    <row r="21" spans="1:17" ht="15">
      <c r="A21" s="99"/>
      <c r="B21" s="99"/>
      <c r="C21" s="113" t="str">
        <f t="shared" si="0"/>
        <v>D1500/500</v>
      </c>
      <c r="D21" s="113"/>
      <c r="E21" s="131">
        <v>2000</v>
      </c>
      <c r="F21" s="127" t="s">
        <v>53</v>
      </c>
      <c r="G21" s="121">
        <v>1500</v>
      </c>
      <c r="H21" s="128">
        <v>122</v>
      </c>
      <c r="I21" s="128">
        <v>62.0625</v>
      </c>
      <c r="J21" s="129">
        <v>46.75</v>
      </c>
      <c r="K21" s="121">
        <v>500</v>
      </c>
      <c r="L21" s="124">
        <v>122</v>
      </c>
      <c r="M21" s="124">
        <v>20.0625</v>
      </c>
      <c r="N21" s="125">
        <v>46.75</v>
      </c>
      <c r="O21" s="124">
        <v>135</v>
      </c>
      <c r="P21" s="124">
        <v>96</v>
      </c>
      <c r="Q21" s="125">
        <v>66</v>
      </c>
    </row>
    <row r="22" spans="1:17" ht="15">
      <c r="A22" s="99"/>
      <c r="B22" s="99"/>
      <c r="C22" s="113" t="str">
        <f t="shared" si="0"/>
        <v>D1500/1500LP</v>
      </c>
      <c r="D22" s="113"/>
      <c r="E22" s="131">
        <v>3000</v>
      </c>
      <c r="F22" s="127" t="s">
        <v>30</v>
      </c>
      <c r="G22" s="121">
        <v>1500</v>
      </c>
      <c r="H22" s="128">
        <v>122</v>
      </c>
      <c r="I22" s="128">
        <v>41.3125</v>
      </c>
      <c r="J22" s="129">
        <v>68.5</v>
      </c>
      <c r="K22" s="121">
        <v>1500</v>
      </c>
      <c r="L22" s="124">
        <v>122</v>
      </c>
      <c r="M22" s="124">
        <v>41.3125</v>
      </c>
      <c r="N22" s="125">
        <v>68.5</v>
      </c>
      <c r="O22" s="124">
        <v>135</v>
      </c>
      <c r="P22" s="124">
        <v>96</v>
      </c>
      <c r="Q22" s="125">
        <v>87</v>
      </c>
    </row>
    <row r="23" spans="1:17" ht="15">
      <c r="A23" s="99"/>
      <c r="B23" s="99"/>
      <c r="C23" s="113" t="str">
        <f t="shared" si="0"/>
        <v>D2000/1000DW</v>
      </c>
      <c r="D23" s="99"/>
      <c r="E23" s="131">
        <v>3000</v>
      </c>
      <c r="F23" s="127" t="s">
        <v>27</v>
      </c>
      <c r="G23" s="121">
        <v>2000</v>
      </c>
      <c r="H23" s="128">
        <v>132.25</v>
      </c>
      <c r="I23" s="128">
        <v>54.75</v>
      </c>
      <c r="J23" s="129">
        <v>64.5</v>
      </c>
      <c r="K23" s="121">
        <v>1000</v>
      </c>
      <c r="L23" s="124">
        <v>132.25</v>
      </c>
      <c r="M23" s="124">
        <v>27.375</v>
      </c>
      <c r="N23" s="125">
        <v>64.5</v>
      </c>
      <c r="O23" s="124">
        <v>146</v>
      </c>
      <c r="P23" s="124">
        <v>96</v>
      </c>
      <c r="Q23" s="125">
        <v>83</v>
      </c>
    </row>
    <row r="24" spans="1:17" ht="15">
      <c r="A24" s="99"/>
      <c r="B24" s="99"/>
      <c r="C24" s="113" t="str">
        <f t="shared" si="0"/>
        <v>D2000/2000DW</v>
      </c>
      <c r="D24" s="99"/>
      <c r="E24" s="131">
        <v>4000</v>
      </c>
      <c r="F24" s="127" t="s">
        <v>27</v>
      </c>
      <c r="G24" s="121">
        <v>2000</v>
      </c>
      <c r="H24" s="128">
        <v>132.25</v>
      </c>
      <c r="I24" s="128">
        <v>40.9375</v>
      </c>
      <c r="J24" s="129">
        <v>86</v>
      </c>
      <c r="K24" s="121">
        <v>2000</v>
      </c>
      <c r="L24" s="124">
        <v>132.25</v>
      </c>
      <c r="M24" s="124">
        <v>40.9375</v>
      </c>
      <c r="N24" s="125">
        <v>86</v>
      </c>
      <c r="O24" s="124">
        <v>146</v>
      </c>
      <c r="P24" s="124">
        <v>96</v>
      </c>
      <c r="Q24" s="125">
        <v>105</v>
      </c>
    </row>
    <row r="25" spans="1:17" ht="15">
      <c r="A25" s="99"/>
      <c r="B25" s="99"/>
      <c r="C25" s="113" t="str">
        <f t="shared" si="0"/>
        <v>D2000/2000HP</v>
      </c>
      <c r="D25" s="99"/>
      <c r="E25" s="131">
        <v>4000</v>
      </c>
      <c r="F25" s="127" t="s">
        <v>29</v>
      </c>
      <c r="G25" s="121">
        <v>2000</v>
      </c>
      <c r="H25" s="128">
        <v>136</v>
      </c>
      <c r="I25" s="128">
        <v>40.9375</v>
      </c>
      <c r="J25" s="129">
        <v>86</v>
      </c>
      <c r="K25" s="121">
        <v>2000</v>
      </c>
      <c r="L25" s="124">
        <v>136</v>
      </c>
      <c r="M25" s="124">
        <v>40.9375</v>
      </c>
      <c r="N25" s="125">
        <v>86</v>
      </c>
      <c r="O25" s="124">
        <v>150</v>
      </c>
      <c r="P25" s="124">
        <v>96</v>
      </c>
      <c r="Q25" s="125">
        <v>105</v>
      </c>
    </row>
    <row r="26" spans="1:17" ht="15">
      <c r="A26" s="99"/>
      <c r="B26" s="99"/>
      <c r="C26" s="113" t="str">
        <f t="shared" si="0"/>
        <v>D2000/2000LP</v>
      </c>
      <c r="D26" s="99"/>
      <c r="E26" s="131">
        <v>4000</v>
      </c>
      <c r="F26" s="127" t="s">
        <v>30</v>
      </c>
      <c r="G26" s="121">
        <v>2000</v>
      </c>
      <c r="H26" s="128">
        <v>197.25</v>
      </c>
      <c r="I26" s="128">
        <v>40.9375</v>
      </c>
      <c r="J26" s="129">
        <v>58</v>
      </c>
      <c r="K26" s="121">
        <v>2000</v>
      </c>
      <c r="L26" s="124">
        <v>197.25</v>
      </c>
      <c r="M26" s="124">
        <v>40.9375</v>
      </c>
      <c r="N26" s="125">
        <v>58</v>
      </c>
      <c r="O26" s="124">
        <v>211</v>
      </c>
      <c r="P26" s="124">
        <v>96</v>
      </c>
      <c r="Q26" s="125">
        <v>77</v>
      </c>
    </row>
    <row r="27" spans="1:17" ht="15">
      <c r="A27" s="99"/>
      <c r="B27" s="99"/>
      <c r="C27" s="113" t="str">
        <f t="shared" si="0"/>
        <v>D2500/1500LP</v>
      </c>
      <c r="D27" s="99"/>
      <c r="E27" s="131">
        <v>4000</v>
      </c>
      <c r="F27" s="127" t="s">
        <v>30</v>
      </c>
      <c r="G27" s="121">
        <v>2500</v>
      </c>
      <c r="H27" s="128">
        <v>197.25</v>
      </c>
      <c r="I27" s="128">
        <v>51.375</v>
      </c>
      <c r="J27" s="129">
        <v>58</v>
      </c>
      <c r="K27" s="121">
        <v>1500</v>
      </c>
      <c r="L27" s="124">
        <v>197.25</v>
      </c>
      <c r="M27" s="124">
        <v>30.75</v>
      </c>
      <c r="N27" s="125">
        <v>58</v>
      </c>
      <c r="O27" s="124">
        <v>211</v>
      </c>
      <c r="P27" s="124">
        <v>96</v>
      </c>
      <c r="Q27" s="125">
        <v>77</v>
      </c>
    </row>
    <row r="28" spans="1:17" ht="15">
      <c r="A28" s="99"/>
      <c r="B28" s="99"/>
      <c r="C28" s="113" t="str">
        <f t="shared" si="0"/>
        <v>D2600/2600W</v>
      </c>
      <c r="D28" s="99"/>
      <c r="E28" s="131">
        <v>5200</v>
      </c>
      <c r="F28" s="127" t="s">
        <v>52</v>
      </c>
      <c r="G28" s="121">
        <v>2600</v>
      </c>
      <c r="H28" s="128">
        <v>145.375</v>
      </c>
      <c r="I28" s="128">
        <v>64.8125</v>
      </c>
      <c r="J28" s="129">
        <v>65</v>
      </c>
      <c r="K28" s="121">
        <v>2600</v>
      </c>
      <c r="L28" s="124">
        <v>145.375</v>
      </c>
      <c r="M28" s="124">
        <v>64.8125</v>
      </c>
      <c r="N28" s="125">
        <v>65</v>
      </c>
      <c r="O28" s="124">
        <v>158</v>
      </c>
      <c r="P28" s="124">
        <v>143</v>
      </c>
      <c r="Q28" s="125">
        <v>83</v>
      </c>
    </row>
    <row r="29" spans="1:17" ht="15">
      <c r="A29" s="99"/>
      <c r="B29" s="99"/>
      <c r="C29" s="113" t="str">
        <f t="shared" si="0"/>
        <v>D3000/1000DW</v>
      </c>
      <c r="D29" s="99"/>
      <c r="E29" s="131">
        <v>4000</v>
      </c>
      <c r="F29" s="127" t="s">
        <v>27</v>
      </c>
      <c r="G29" s="121">
        <v>3000</v>
      </c>
      <c r="H29" s="128">
        <v>132.25</v>
      </c>
      <c r="I29" s="128">
        <v>61.1875</v>
      </c>
      <c r="J29" s="129">
        <v>86</v>
      </c>
      <c r="K29" s="121">
        <v>1000</v>
      </c>
      <c r="L29" s="124">
        <v>132.25</v>
      </c>
      <c r="M29" s="124">
        <v>20.6875</v>
      </c>
      <c r="N29" s="125">
        <v>86</v>
      </c>
      <c r="O29" s="124">
        <v>146</v>
      </c>
      <c r="P29" s="124">
        <v>96</v>
      </c>
      <c r="Q29" s="125">
        <v>105</v>
      </c>
    </row>
    <row r="30" spans="1:17" ht="15">
      <c r="A30" s="99"/>
      <c r="B30" s="99"/>
      <c r="C30" s="113" t="str">
        <f t="shared" si="0"/>
        <v>D3000/1000HP</v>
      </c>
      <c r="D30" s="99"/>
      <c r="E30" s="131">
        <v>4000</v>
      </c>
      <c r="F30" s="127" t="s">
        <v>29</v>
      </c>
      <c r="G30" s="121">
        <v>3000</v>
      </c>
      <c r="H30" s="128">
        <v>136</v>
      </c>
      <c r="I30" s="128">
        <v>61.1875</v>
      </c>
      <c r="J30" s="129">
        <v>86</v>
      </c>
      <c r="K30" s="121">
        <v>1000</v>
      </c>
      <c r="L30" s="124">
        <v>136</v>
      </c>
      <c r="M30" s="124">
        <v>20.6875</v>
      </c>
      <c r="N30" s="125">
        <v>86</v>
      </c>
      <c r="O30" s="124">
        <v>150</v>
      </c>
      <c r="P30" s="124">
        <v>96</v>
      </c>
      <c r="Q30" s="125">
        <v>105</v>
      </c>
    </row>
    <row r="31" spans="1:17" ht="15">
      <c r="A31" s="99"/>
      <c r="B31" s="99"/>
      <c r="C31" s="113" t="str">
        <f t="shared" si="0"/>
        <v>D3000/1000LP</v>
      </c>
      <c r="D31" s="99"/>
      <c r="E31" s="131">
        <v>4000</v>
      </c>
      <c r="F31" s="127" t="s">
        <v>30</v>
      </c>
      <c r="G31" s="121">
        <v>3000</v>
      </c>
      <c r="H31" s="128">
        <v>197.25</v>
      </c>
      <c r="I31" s="128">
        <v>61.1875</v>
      </c>
      <c r="J31" s="129">
        <v>58</v>
      </c>
      <c r="K31" s="121">
        <v>1000</v>
      </c>
      <c r="L31" s="124">
        <v>197.25</v>
      </c>
      <c r="M31" s="124">
        <v>20.6875</v>
      </c>
      <c r="N31" s="125">
        <v>58</v>
      </c>
      <c r="O31" s="124">
        <v>211</v>
      </c>
      <c r="P31" s="124">
        <v>96</v>
      </c>
      <c r="Q31" s="125">
        <v>77</v>
      </c>
    </row>
    <row r="32" spans="1:17" ht="15">
      <c r="A32" s="99"/>
      <c r="B32" s="99"/>
      <c r="C32" s="113" t="str">
        <f t="shared" si="0"/>
        <v>D3000/3000</v>
      </c>
      <c r="D32" s="99"/>
      <c r="E32" s="131">
        <v>6000</v>
      </c>
      <c r="F32" s="127" t="s">
        <v>53</v>
      </c>
      <c r="G32" s="121">
        <v>3000</v>
      </c>
      <c r="H32" s="128">
        <v>197.25</v>
      </c>
      <c r="I32" s="128">
        <v>40.875</v>
      </c>
      <c r="J32" s="129">
        <v>86</v>
      </c>
      <c r="K32" s="121">
        <v>3000</v>
      </c>
      <c r="L32" s="124">
        <v>197.25</v>
      </c>
      <c r="M32" s="124">
        <v>40.875</v>
      </c>
      <c r="N32" s="125">
        <v>86</v>
      </c>
      <c r="O32" s="124">
        <v>211</v>
      </c>
      <c r="P32" s="124">
        <v>96</v>
      </c>
      <c r="Q32" s="125">
        <v>105</v>
      </c>
    </row>
    <row r="33" spans="1:17" ht="15">
      <c r="A33" s="99"/>
      <c r="B33" s="99"/>
      <c r="C33" s="113" t="str">
        <f t="shared" si="0"/>
        <v>D4000/2000</v>
      </c>
      <c r="D33" s="99"/>
      <c r="E33" s="131">
        <v>6000</v>
      </c>
      <c r="F33" s="127" t="s">
        <v>53</v>
      </c>
      <c r="G33" s="121">
        <v>4000</v>
      </c>
      <c r="H33" s="128">
        <v>197.25</v>
      </c>
      <c r="I33" s="128">
        <v>54.5</v>
      </c>
      <c r="J33" s="129">
        <v>86</v>
      </c>
      <c r="K33" s="121">
        <v>2000</v>
      </c>
      <c r="L33" s="124">
        <v>197.25</v>
      </c>
      <c r="M33" s="124">
        <v>27.25</v>
      </c>
      <c r="N33" s="125">
        <v>86</v>
      </c>
      <c r="O33" s="124">
        <v>211</v>
      </c>
      <c r="P33" s="124">
        <v>96</v>
      </c>
      <c r="Q33" s="125">
        <v>105</v>
      </c>
    </row>
    <row r="34" spans="1:17" ht="15">
      <c r="A34" s="99"/>
      <c r="B34" s="99"/>
      <c r="C34" s="113" t="str">
        <f t="shared" si="0"/>
        <v>D4000/4000</v>
      </c>
      <c r="D34" s="99"/>
      <c r="E34" s="131">
        <v>8000</v>
      </c>
      <c r="F34" s="127" t="s">
        <v>53</v>
      </c>
      <c r="G34" s="121">
        <v>4000</v>
      </c>
      <c r="H34" s="128">
        <v>263.25</v>
      </c>
      <c r="I34" s="128">
        <v>40.875</v>
      </c>
      <c r="J34" s="129">
        <v>86</v>
      </c>
      <c r="K34" s="121">
        <v>4000</v>
      </c>
      <c r="L34" s="124">
        <v>263.25</v>
      </c>
      <c r="M34" s="124">
        <v>40.875</v>
      </c>
      <c r="N34" s="125">
        <v>86</v>
      </c>
      <c r="O34" s="124">
        <v>277</v>
      </c>
      <c r="P34" s="124">
        <v>96</v>
      </c>
      <c r="Q34" s="125">
        <v>105</v>
      </c>
    </row>
    <row r="35" spans="1:17" ht="15">
      <c r="A35" s="99"/>
      <c r="B35" s="99"/>
      <c r="C35" s="113" t="str">
        <f t="shared" si="0"/>
        <v>D5000/1000</v>
      </c>
      <c r="D35" s="99"/>
      <c r="E35" s="131">
        <v>6000</v>
      </c>
      <c r="F35" s="127" t="s">
        <v>53</v>
      </c>
      <c r="G35" s="121">
        <v>5000</v>
      </c>
      <c r="H35" s="128">
        <v>197.25</v>
      </c>
      <c r="I35" s="128">
        <v>68.125</v>
      </c>
      <c r="J35" s="129">
        <v>86</v>
      </c>
      <c r="K35" s="121">
        <v>1000</v>
      </c>
      <c r="L35" s="124">
        <v>197.25</v>
      </c>
      <c r="M35" s="124">
        <v>13.625</v>
      </c>
      <c r="N35" s="125">
        <v>86</v>
      </c>
      <c r="O35" s="124">
        <v>211</v>
      </c>
      <c r="P35" s="124">
        <v>96</v>
      </c>
      <c r="Q35" s="125">
        <v>105</v>
      </c>
    </row>
    <row r="36" spans="1:17" ht="15">
      <c r="A36" s="99"/>
      <c r="B36" s="99"/>
      <c r="C36" s="113" t="str">
        <f t="shared" si="0"/>
        <v>D5000/3000</v>
      </c>
      <c r="D36" s="99"/>
      <c r="E36" s="131">
        <v>8000</v>
      </c>
      <c r="F36" s="127" t="s">
        <v>53</v>
      </c>
      <c r="G36" s="121">
        <v>5000</v>
      </c>
      <c r="H36" s="128">
        <v>263.25</v>
      </c>
      <c r="I36" s="128">
        <v>51.125</v>
      </c>
      <c r="J36" s="129">
        <v>86</v>
      </c>
      <c r="K36" s="121">
        <v>3000</v>
      </c>
      <c r="L36" s="124">
        <v>263.25</v>
      </c>
      <c r="M36" s="124">
        <v>30.625</v>
      </c>
      <c r="N36" s="125">
        <v>86</v>
      </c>
      <c r="O36" s="124">
        <v>277</v>
      </c>
      <c r="P36" s="124">
        <v>96</v>
      </c>
      <c r="Q36" s="125">
        <v>105</v>
      </c>
    </row>
    <row r="37" spans="1:17" ht="15">
      <c r="A37" s="99"/>
      <c r="B37" s="99"/>
      <c r="C37" s="113" t="str">
        <f t="shared" si="0"/>
        <v>D5000/5000</v>
      </c>
      <c r="D37" s="99"/>
      <c r="E37" s="131">
        <v>10000</v>
      </c>
      <c r="F37" s="127" t="s">
        <v>53</v>
      </c>
      <c r="G37" s="121">
        <v>5000</v>
      </c>
      <c r="H37" s="128">
        <v>329.25</v>
      </c>
      <c r="I37" s="128">
        <v>40.875</v>
      </c>
      <c r="J37" s="129">
        <v>86</v>
      </c>
      <c r="K37" s="121">
        <v>5000</v>
      </c>
      <c r="L37" s="124">
        <v>329.25</v>
      </c>
      <c r="M37" s="124">
        <v>40.875</v>
      </c>
      <c r="N37" s="125">
        <v>86</v>
      </c>
      <c r="O37" s="124">
        <v>343</v>
      </c>
      <c r="P37" s="124">
        <v>96</v>
      </c>
      <c r="Q37" s="125">
        <v>105</v>
      </c>
    </row>
    <row r="38" spans="1:17" ht="15">
      <c r="A38" s="99"/>
      <c r="B38" s="99"/>
      <c r="C38" s="113" t="str">
        <f t="shared" si="0"/>
        <v>D6000/2000</v>
      </c>
      <c r="D38" s="99"/>
      <c r="E38" s="131">
        <v>8000</v>
      </c>
      <c r="F38" s="127" t="s">
        <v>53</v>
      </c>
      <c r="G38" s="121">
        <v>6000</v>
      </c>
      <c r="H38" s="128">
        <v>263.25</v>
      </c>
      <c r="I38" s="128">
        <v>61.25</v>
      </c>
      <c r="J38" s="129">
        <v>86</v>
      </c>
      <c r="K38" s="121">
        <v>2000</v>
      </c>
      <c r="L38" s="124">
        <v>263.25</v>
      </c>
      <c r="M38" s="124">
        <v>20.5</v>
      </c>
      <c r="N38" s="125">
        <v>86</v>
      </c>
      <c r="O38" s="124">
        <v>277</v>
      </c>
      <c r="P38" s="124">
        <v>96</v>
      </c>
      <c r="Q38" s="125">
        <v>105</v>
      </c>
    </row>
    <row r="39" spans="1:17" ht="15">
      <c r="A39" s="99"/>
      <c r="B39" s="99"/>
      <c r="C39" s="113" t="str">
        <f t="shared" si="0"/>
        <v>D6000/4000</v>
      </c>
      <c r="D39" s="99"/>
      <c r="E39" s="131">
        <v>10000</v>
      </c>
      <c r="F39" s="127" t="s">
        <v>53</v>
      </c>
      <c r="G39" s="121">
        <v>6000</v>
      </c>
      <c r="H39" s="128">
        <v>329.25</v>
      </c>
      <c r="I39" s="128">
        <v>49</v>
      </c>
      <c r="J39" s="129">
        <v>86</v>
      </c>
      <c r="K39" s="121">
        <v>4000</v>
      </c>
      <c r="L39" s="124">
        <v>329.25</v>
      </c>
      <c r="M39" s="124">
        <v>32.75</v>
      </c>
      <c r="N39" s="125">
        <v>86</v>
      </c>
      <c r="O39" s="124">
        <v>343</v>
      </c>
      <c r="P39" s="124">
        <v>96</v>
      </c>
      <c r="Q39" s="125">
        <v>105</v>
      </c>
    </row>
    <row r="40" spans="1:17" ht="15">
      <c r="A40" s="99"/>
      <c r="B40" s="99"/>
      <c r="C40" s="113" t="str">
        <f t="shared" si="0"/>
        <v>D6000/6000</v>
      </c>
      <c r="D40" s="99"/>
      <c r="E40" s="131">
        <v>12000</v>
      </c>
      <c r="F40" s="127" t="s">
        <v>53</v>
      </c>
      <c r="G40" s="121">
        <v>6000</v>
      </c>
      <c r="H40" s="128">
        <v>395.25</v>
      </c>
      <c r="I40" s="128">
        <v>40.875</v>
      </c>
      <c r="J40" s="129">
        <v>86</v>
      </c>
      <c r="K40" s="121">
        <v>6000</v>
      </c>
      <c r="L40" s="124">
        <v>395.25</v>
      </c>
      <c r="M40" s="124">
        <v>40.875</v>
      </c>
      <c r="N40" s="125">
        <v>86</v>
      </c>
      <c r="O40" s="124">
        <v>409</v>
      </c>
      <c r="P40" s="124">
        <v>96</v>
      </c>
      <c r="Q40" s="125">
        <v>105</v>
      </c>
    </row>
    <row r="41" spans="1:17" ht="15">
      <c r="A41" s="99"/>
      <c r="B41" s="99"/>
      <c r="C41" s="113" t="str">
        <f t="shared" si="0"/>
        <v>D7000/3000</v>
      </c>
      <c r="D41" s="99"/>
      <c r="E41" s="131">
        <v>10000</v>
      </c>
      <c r="F41" s="127" t="s">
        <v>53</v>
      </c>
      <c r="G41" s="121">
        <v>7000</v>
      </c>
      <c r="H41" s="128">
        <v>329.25</v>
      </c>
      <c r="I41" s="128">
        <v>57.25</v>
      </c>
      <c r="J41" s="129">
        <v>86</v>
      </c>
      <c r="K41" s="121">
        <v>3000</v>
      </c>
      <c r="L41" s="124">
        <v>329.25</v>
      </c>
      <c r="M41" s="124">
        <v>24.5</v>
      </c>
      <c r="N41" s="125">
        <v>86</v>
      </c>
      <c r="O41" s="124">
        <v>343</v>
      </c>
      <c r="P41" s="124">
        <v>96</v>
      </c>
      <c r="Q41" s="125">
        <v>105</v>
      </c>
    </row>
    <row r="42" spans="1:17" ht="15">
      <c r="A42" s="99"/>
      <c r="B42" s="99"/>
      <c r="C42" s="113" t="str">
        <f t="shared" si="0"/>
        <v>D7000/5000</v>
      </c>
      <c r="D42" s="99"/>
      <c r="E42" s="131">
        <v>12000</v>
      </c>
      <c r="F42" s="127" t="s">
        <v>53</v>
      </c>
      <c r="G42" s="121">
        <v>7000</v>
      </c>
      <c r="H42" s="128">
        <v>395.25</v>
      </c>
      <c r="I42" s="128">
        <v>47.75</v>
      </c>
      <c r="J42" s="129">
        <v>86</v>
      </c>
      <c r="K42" s="121">
        <v>5000</v>
      </c>
      <c r="L42" s="124">
        <v>395.25</v>
      </c>
      <c r="M42" s="124">
        <v>34</v>
      </c>
      <c r="N42" s="125">
        <v>86</v>
      </c>
      <c r="O42" s="124">
        <v>409</v>
      </c>
      <c r="P42" s="124">
        <v>96</v>
      </c>
      <c r="Q42" s="125">
        <v>105</v>
      </c>
    </row>
    <row r="43" spans="1:17" ht="15">
      <c r="A43" s="99"/>
      <c r="B43" s="99"/>
      <c r="C43" s="113" t="str">
        <f t="shared" si="0"/>
        <v>D8000/4000</v>
      </c>
      <c r="D43" s="99"/>
      <c r="E43" s="131">
        <v>12000</v>
      </c>
      <c r="F43" s="127" t="s">
        <v>53</v>
      </c>
      <c r="G43" s="121">
        <v>8000</v>
      </c>
      <c r="H43" s="128">
        <v>395.25</v>
      </c>
      <c r="I43" s="128">
        <v>54.5</v>
      </c>
      <c r="J43" s="129">
        <v>86</v>
      </c>
      <c r="K43" s="121">
        <v>4000</v>
      </c>
      <c r="L43" s="124">
        <v>395.25</v>
      </c>
      <c r="M43" s="124">
        <v>27.25</v>
      </c>
      <c r="N43" s="125">
        <v>86</v>
      </c>
      <c r="O43" s="124">
        <v>409</v>
      </c>
      <c r="P43" s="124">
        <v>96</v>
      </c>
      <c r="Q43" s="125">
        <v>105</v>
      </c>
    </row>
    <row r="44" spans="1:17" ht="15">
      <c r="A44" s="99"/>
      <c r="B44" s="99"/>
      <c r="C44" s="113" t="str">
        <f t="shared" si="0"/>
        <v>D8500/3500</v>
      </c>
      <c r="D44" s="99"/>
      <c r="E44" s="131">
        <v>12000</v>
      </c>
      <c r="F44" s="127" t="s">
        <v>53</v>
      </c>
      <c r="G44" s="121">
        <v>8500</v>
      </c>
      <c r="H44" s="128">
        <v>395.25</v>
      </c>
      <c r="I44" s="128">
        <v>57.875</v>
      </c>
      <c r="J44" s="129">
        <v>86</v>
      </c>
      <c r="K44" s="121">
        <v>3500</v>
      </c>
      <c r="L44" s="124">
        <v>395.25</v>
      </c>
      <c r="M44" s="124">
        <v>23.875</v>
      </c>
      <c r="N44" s="125">
        <v>86</v>
      </c>
      <c r="O44" s="124">
        <v>409</v>
      </c>
      <c r="P44" s="124">
        <v>96</v>
      </c>
      <c r="Q44" s="125">
        <v>105</v>
      </c>
    </row>
    <row r="45" spans="1:17" ht="15">
      <c r="A45" s="99"/>
      <c r="B45" s="99"/>
      <c r="C45" s="113" t="str">
        <f t="shared" si="0"/>
        <v>D9000/1000</v>
      </c>
      <c r="D45" s="99"/>
      <c r="E45" s="131">
        <v>10000</v>
      </c>
      <c r="F45" s="127" t="s">
        <v>53</v>
      </c>
      <c r="G45" s="121">
        <v>9000</v>
      </c>
      <c r="H45" s="128">
        <v>329.25</v>
      </c>
      <c r="I45" s="128">
        <v>73.5625</v>
      </c>
      <c r="J45" s="129">
        <v>86</v>
      </c>
      <c r="K45" s="121">
        <v>1000</v>
      </c>
      <c r="L45" s="124">
        <v>329.25</v>
      </c>
      <c r="M45" s="124">
        <v>8.1875</v>
      </c>
      <c r="N45" s="125">
        <v>86</v>
      </c>
      <c r="O45" s="124">
        <v>343</v>
      </c>
      <c r="P45" s="124">
        <v>96</v>
      </c>
      <c r="Q45" s="125">
        <v>105</v>
      </c>
    </row>
    <row r="46" spans="1:17" ht="15">
      <c r="A46" s="99"/>
      <c r="B46" s="99"/>
      <c r="C46" s="113" t="str">
        <f t="shared" si="0"/>
        <v>D9000/3000</v>
      </c>
      <c r="D46" s="99"/>
      <c r="E46" s="131">
        <v>12000</v>
      </c>
      <c r="F46" s="127" t="s">
        <v>53</v>
      </c>
      <c r="G46" s="121">
        <v>9000</v>
      </c>
      <c r="H46" s="128">
        <v>395.25</v>
      </c>
      <c r="I46" s="128">
        <v>61.25</v>
      </c>
      <c r="J46" s="129">
        <v>86</v>
      </c>
      <c r="K46" s="121">
        <v>3000</v>
      </c>
      <c r="L46" s="124">
        <v>395.25</v>
      </c>
      <c r="M46" s="124">
        <v>20.5</v>
      </c>
      <c r="N46" s="125">
        <v>86</v>
      </c>
      <c r="O46" s="124">
        <v>409</v>
      </c>
      <c r="P46" s="124">
        <v>96</v>
      </c>
      <c r="Q46" s="125">
        <v>105</v>
      </c>
    </row>
    <row r="47" spans="1:17" ht="15">
      <c r="A47" s="99"/>
      <c r="B47" s="99"/>
      <c r="C47" s="113" t="str">
        <f t="shared" si="0"/>
        <v>D10000/2000</v>
      </c>
      <c r="D47" s="99"/>
      <c r="E47" s="131">
        <v>12000</v>
      </c>
      <c r="F47" s="127" t="s">
        <v>53</v>
      </c>
      <c r="G47" s="121">
        <v>10000</v>
      </c>
      <c r="H47" s="128">
        <v>395.25</v>
      </c>
      <c r="I47" s="128">
        <v>68.125</v>
      </c>
      <c r="J47" s="129">
        <v>86</v>
      </c>
      <c r="K47" s="121">
        <v>2000</v>
      </c>
      <c r="L47" s="124">
        <v>395.25</v>
      </c>
      <c r="M47" s="124">
        <v>13.625</v>
      </c>
      <c r="N47" s="125">
        <v>86</v>
      </c>
      <c r="O47" s="124">
        <v>409</v>
      </c>
      <c r="P47" s="124">
        <v>96</v>
      </c>
      <c r="Q47" s="125">
        <v>105</v>
      </c>
    </row>
    <row r="48" spans="1:4" ht="12">
      <c r="A48" s="99"/>
      <c r="B48" s="99"/>
      <c r="C48" s="99"/>
      <c r="D48" s="99"/>
    </row>
  </sheetData>
  <sheetProtection password="9D8D" sheet="1" objects="1" scenarios="1" selectLockedCells="1"/>
  <mergeCells count="4">
    <mergeCell ref="D11:D14"/>
    <mergeCell ref="O8:Q8"/>
    <mergeCell ref="G8:J8"/>
    <mergeCell ref="K8:N8"/>
  </mergeCells>
  <printOptions/>
  <pageMargins left="0.25" right="0.25" top="1" bottom="1" header="0.5" footer="0.5"/>
  <pageSetup fitToHeight="2" fitToWidth="1" horizontalDpi="600" verticalDpi="600" orientation="landscape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Harris </dc:creator>
  <cp:keywords/>
  <dc:description/>
  <cp:lastModifiedBy>Dave Harris </cp:lastModifiedBy>
  <cp:lastPrinted>2009-12-28T23:52:59Z</cp:lastPrinted>
  <dcterms:created xsi:type="dcterms:W3CDTF">2009-12-17T23:47:15Z</dcterms:created>
  <dcterms:modified xsi:type="dcterms:W3CDTF">2009-12-30T19:38:06Z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